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tschmid\Desktop\"/>
    </mc:Choice>
  </mc:AlternateContent>
  <xr:revisionPtr revIDLastSave="0" documentId="8_{69665D9F-4813-4064-AE31-1B90A6AC4884}" xr6:coauthVersionLast="47" xr6:coauthVersionMax="47" xr10:uidLastSave="{00000000-0000-0000-0000-000000000000}"/>
  <bookViews>
    <workbookView xWindow="1200" yWindow="300" windowWidth="27600" windowHeight="15300" xr2:uid="{00000000-000D-0000-FFFF-FFFF00000000}"/>
  </bookViews>
  <sheets>
    <sheet name="Poo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1" l="1"/>
  <c r="E50" i="1"/>
  <c r="D50" i="1"/>
  <c r="B50" i="1"/>
  <c r="A50" i="1"/>
  <c r="O49" i="1"/>
  <c r="F49" i="1"/>
  <c r="P48" i="1"/>
  <c r="D48" i="1"/>
  <c r="B48" i="1"/>
  <c r="A48" i="1"/>
  <c r="P47" i="1"/>
  <c r="F46" i="1"/>
  <c r="E46" i="1"/>
  <c r="D46" i="1"/>
  <c r="B46" i="1"/>
  <c r="A46" i="1"/>
  <c r="F45" i="1"/>
  <c r="D44" i="1"/>
  <c r="B44" i="1"/>
  <c r="A44" i="1"/>
  <c r="U42" i="1"/>
  <c r="T42" i="1"/>
  <c r="S42" i="1"/>
  <c r="R42" i="1"/>
  <c r="L42" i="1"/>
  <c r="F42" i="1"/>
  <c r="E42" i="1"/>
  <c r="D42" i="1"/>
  <c r="B42" i="1"/>
  <c r="A42" i="1"/>
  <c r="U41" i="1"/>
  <c r="T41" i="1"/>
  <c r="S41" i="1"/>
  <c r="R41" i="1"/>
  <c r="L41" i="1"/>
  <c r="F41" i="1"/>
  <c r="E41" i="1"/>
  <c r="D41" i="1"/>
  <c r="B41" i="1"/>
  <c r="A41" i="1"/>
  <c r="U40" i="1"/>
  <c r="T40" i="1"/>
  <c r="S40" i="1"/>
  <c r="R40" i="1"/>
  <c r="L40" i="1"/>
  <c r="F40" i="1"/>
  <c r="E40" i="1"/>
  <c r="D40" i="1"/>
  <c r="B40" i="1"/>
  <c r="A40" i="1"/>
  <c r="U39" i="1"/>
  <c r="T39" i="1"/>
  <c r="S39" i="1"/>
  <c r="R39" i="1"/>
  <c r="L39" i="1"/>
  <c r="F39" i="1"/>
  <c r="E39" i="1"/>
  <c r="D39" i="1"/>
  <c r="B39" i="1"/>
  <c r="A39" i="1"/>
  <c r="U38" i="1"/>
  <c r="T38" i="1"/>
  <c r="S38" i="1"/>
  <c r="R38" i="1"/>
  <c r="L38" i="1"/>
  <c r="F38" i="1"/>
  <c r="E38" i="1"/>
  <c r="D38" i="1"/>
  <c r="B38" i="1"/>
  <c r="A38" i="1"/>
  <c r="U37" i="1"/>
  <c r="T37" i="1"/>
  <c r="S37" i="1"/>
  <c r="R37" i="1"/>
  <c r="L37" i="1"/>
  <c r="F37" i="1"/>
  <c r="E37" i="1"/>
  <c r="D37" i="1"/>
  <c r="B37" i="1"/>
  <c r="A37" i="1"/>
  <c r="T36" i="1"/>
  <c r="R36" i="1"/>
  <c r="A36" i="1"/>
  <c r="W34" i="1"/>
  <c r="U34" i="1"/>
  <c r="T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D34" i="1"/>
  <c r="B34" i="1"/>
  <c r="X34" i="1" s="1"/>
  <c r="A34" i="1"/>
  <c r="W33" i="1"/>
  <c r="U33" i="1"/>
  <c r="T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D33" i="1"/>
  <c r="B33" i="1"/>
  <c r="X33" i="1" s="1"/>
  <c r="A33" i="1"/>
  <c r="W32" i="1"/>
  <c r="U32" i="1"/>
  <c r="T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D32" i="1"/>
  <c r="B32" i="1"/>
  <c r="X32" i="1" s="1"/>
  <c r="A32" i="1"/>
  <c r="W31" i="1"/>
  <c r="U31" i="1"/>
  <c r="T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D31" i="1"/>
  <c r="B31" i="1"/>
  <c r="X31" i="1" s="1"/>
  <c r="A31" i="1"/>
  <c r="P30" i="1"/>
  <c r="M30" i="1"/>
  <c r="J30" i="1"/>
  <c r="G30" i="1"/>
  <c r="A30" i="1"/>
  <c r="W29" i="1"/>
  <c r="T29" i="1"/>
  <c r="R29" i="1"/>
  <c r="P29" i="1"/>
  <c r="O29" i="1"/>
  <c r="M29" i="1"/>
  <c r="L29" i="1"/>
  <c r="J29" i="1"/>
  <c r="I29" i="1"/>
  <c r="G29" i="1"/>
  <c r="F29" i="1"/>
  <c r="D29" i="1"/>
  <c r="B29" i="1"/>
  <c r="A29" i="1"/>
  <c r="R28" i="1"/>
  <c r="U26" i="1"/>
  <c r="T26" i="1"/>
  <c r="S26" i="1"/>
  <c r="R26" i="1"/>
  <c r="L26" i="1"/>
  <c r="F26" i="1"/>
  <c r="E26" i="1"/>
  <c r="D26" i="1"/>
  <c r="B26" i="1"/>
  <c r="A26" i="1"/>
  <c r="U25" i="1"/>
  <c r="T25" i="1"/>
  <c r="S25" i="1"/>
  <c r="R25" i="1"/>
  <c r="L25" i="1"/>
  <c r="F25" i="1"/>
  <c r="E25" i="1"/>
  <c r="D25" i="1"/>
  <c r="B25" i="1"/>
  <c r="A25" i="1"/>
  <c r="U24" i="1"/>
  <c r="T24" i="1"/>
  <c r="S24" i="1"/>
  <c r="R24" i="1"/>
  <c r="L24" i="1"/>
  <c r="F24" i="1"/>
  <c r="E24" i="1"/>
  <c r="D24" i="1"/>
  <c r="B24" i="1"/>
  <c r="A24" i="1"/>
  <c r="U23" i="1"/>
  <c r="T23" i="1"/>
  <c r="S23" i="1"/>
  <c r="R23" i="1"/>
  <c r="L23" i="1"/>
  <c r="F23" i="1"/>
  <c r="E23" i="1"/>
  <c r="D23" i="1"/>
  <c r="B23" i="1"/>
  <c r="A23" i="1"/>
  <c r="U22" i="1"/>
  <c r="T22" i="1"/>
  <c r="S22" i="1"/>
  <c r="R22" i="1"/>
  <c r="L22" i="1"/>
  <c r="F22" i="1"/>
  <c r="E22" i="1"/>
  <c r="D22" i="1"/>
  <c r="B22" i="1"/>
  <c r="A22" i="1"/>
  <c r="U21" i="1"/>
  <c r="T21" i="1"/>
  <c r="S21" i="1"/>
  <c r="R21" i="1"/>
  <c r="L21" i="1"/>
  <c r="F21" i="1"/>
  <c r="E21" i="1"/>
  <c r="D21" i="1"/>
  <c r="B21" i="1"/>
  <c r="A21" i="1"/>
  <c r="T20" i="1"/>
  <c r="R20" i="1"/>
  <c r="A20" i="1"/>
  <c r="W18" i="1"/>
  <c r="U18" i="1"/>
  <c r="T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D18" i="1"/>
  <c r="B18" i="1"/>
  <c r="X18" i="1" s="1"/>
  <c r="A18" i="1"/>
  <c r="W17" i="1"/>
  <c r="U17" i="1"/>
  <c r="T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D17" i="1"/>
  <c r="B17" i="1"/>
  <c r="X17" i="1" s="1"/>
  <c r="A17" i="1"/>
  <c r="W16" i="1"/>
  <c r="U16" i="1"/>
  <c r="T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D16" i="1"/>
  <c r="B16" i="1"/>
  <c r="X16" i="1" s="1"/>
  <c r="A16" i="1"/>
  <c r="W15" i="1"/>
  <c r="U15" i="1"/>
  <c r="T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D15" i="1"/>
  <c r="B15" i="1"/>
  <c r="X15" i="1" s="1"/>
  <c r="A15" i="1"/>
  <c r="P14" i="1"/>
  <c r="M14" i="1"/>
  <c r="J14" i="1"/>
  <c r="G14" i="1"/>
  <c r="A14" i="1"/>
  <c r="W13" i="1"/>
  <c r="T13" i="1"/>
  <c r="R13" i="1"/>
  <c r="P13" i="1"/>
  <c r="O13" i="1"/>
  <c r="M13" i="1"/>
  <c r="L13" i="1"/>
  <c r="J13" i="1"/>
  <c r="I13" i="1"/>
  <c r="G13" i="1"/>
  <c r="F13" i="1"/>
  <c r="D13" i="1"/>
  <c r="B13" i="1"/>
  <c r="A13" i="1"/>
  <c r="R12" i="1"/>
  <c r="Q10" i="1"/>
  <c r="I10" i="1"/>
  <c r="H10" i="1"/>
  <c r="Q9" i="1"/>
  <c r="I9" i="1"/>
  <c r="H9" i="1"/>
  <c r="Q8" i="1"/>
  <c r="I8" i="1"/>
  <c r="H8" i="1"/>
  <c r="Q7" i="1"/>
  <c r="I7" i="1"/>
  <c r="H7" i="1"/>
  <c r="Q6" i="1"/>
  <c r="I6" i="1"/>
  <c r="H6" i="1"/>
  <c r="C6" i="1"/>
  <c r="A6" i="1"/>
  <c r="Q5" i="1"/>
  <c r="I5" i="1"/>
  <c r="H5" i="1"/>
  <c r="C5" i="1"/>
  <c r="A5" i="1"/>
  <c r="Q4" i="1"/>
  <c r="I4" i="1"/>
  <c r="H4" i="1"/>
  <c r="C4" i="1"/>
  <c r="A4" i="1"/>
  <c r="Q3" i="1"/>
  <c r="I3" i="1"/>
  <c r="H3" i="1"/>
  <c r="C3" i="1"/>
  <c r="A3" i="1"/>
  <c r="H2" i="1"/>
  <c r="A2" i="1"/>
  <c r="A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mm"/>
  </numFmts>
  <fonts count="22">
    <font>
      <sz val="10"/>
      <color rgb="FF000000"/>
      <name val="Calibri"/>
      <scheme val="minor"/>
    </font>
    <font>
      <sz val="10"/>
      <color theme="1"/>
      <name val="Helvetica Neue"/>
    </font>
    <font>
      <sz val="10"/>
      <color rgb="FFFFFFFF"/>
      <name val="Helvetica Neue"/>
    </font>
    <font>
      <b/>
      <sz val="14"/>
      <color theme="1"/>
      <name val="Helvetica Neue"/>
    </font>
    <font>
      <sz val="18"/>
      <color theme="1"/>
      <name val="Helvetica Neue"/>
    </font>
    <font>
      <b/>
      <sz val="12"/>
      <color theme="1"/>
      <name val="Helvetica Neue"/>
    </font>
    <font>
      <b/>
      <sz val="8"/>
      <color theme="1"/>
      <name val="Arial"/>
    </font>
    <font>
      <b/>
      <sz val="10"/>
      <color theme="1"/>
      <name val="Arial"/>
    </font>
    <font>
      <sz val="12"/>
      <color theme="1"/>
      <name val="Helvetica Neue"/>
    </font>
    <font>
      <b/>
      <sz val="9"/>
      <color theme="1"/>
      <name val="Helvetica Neue"/>
    </font>
    <font>
      <sz val="10"/>
      <color theme="1"/>
      <name val="Arial"/>
    </font>
    <font>
      <b/>
      <sz val="10"/>
      <color theme="1"/>
      <name val="Helvetica Neue"/>
    </font>
    <font>
      <sz val="8"/>
      <color theme="1"/>
      <name val="Arial"/>
    </font>
    <font>
      <b/>
      <sz val="11"/>
      <color theme="1"/>
      <name val="Helvetica Neue"/>
    </font>
    <font>
      <sz val="11"/>
      <color theme="1"/>
      <name val="Helvetica Neue"/>
    </font>
    <font>
      <b/>
      <sz val="16"/>
      <color theme="1"/>
      <name val="Helvetica Neue"/>
    </font>
    <font>
      <b/>
      <sz val="12"/>
      <color theme="1"/>
      <name val="Arial"/>
    </font>
    <font>
      <sz val="6"/>
      <color theme="1"/>
      <name val="Helvetica Neue"/>
    </font>
    <font>
      <sz val="10"/>
      <name val="Calibri"/>
    </font>
    <font>
      <sz val="12"/>
      <color rgb="FFFFFFFF"/>
      <name val="Helvetica Neue"/>
    </font>
    <font>
      <b/>
      <sz val="8"/>
      <color theme="1"/>
      <name val="Helvetica Neue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4" fontId="6" fillId="2" borderId="2" xfId="0" applyNumberFormat="1" applyFont="1" applyFill="1" applyBorder="1"/>
    <xf numFmtId="0" fontId="6" fillId="2" borderId="2" xfId="0" applyFont="1" applyFill="1" applyBorder="1"/>
    <xf numFmtId="0" fontId="7" fillId="2" borderId="2" xfId="0" applyFont="1" applyFill="1" applyBorder="1" applyAlignment="1">
      <alignment horizontal="left"/>
    </xf>
    <xf numFmtId="0" fontId="7" fillId="2" borderId="2" xfId="0" applyFont="1" applyFill="1" applyBorder="1"/>
    <xf numFmtId="0" fontId="8" fillId="2" borderId="1" xfId="0" applyFont="1" applyFill="1" applyBorder="1"/>
    <xf numFmtId="0" fontId="9" fillId="2" borderId="1" xfId="0" applyFont="1" applyFill="1" applyBorder="1"/>
    <xf numFmtId="0" fontId="6" fillId="2" borderId="3" xfId="0" applyFont="1" applyFill="1" applyBorder="1"/>
    <xf numFmtId="0" fontId="1" fillId="2" borderId="2" xfId="0" applyFont="1" applyFill="1" applyBorder="1"/>
    <xf numFmtId="0" fontId="10" fillId="2" borderId="2" xfId="0" applyFont="1" applyFill="1" applyBorder="1"/>
    <xf numFmtId="0" fontId="11" fillId="2" borderId="1" xfId="0" applyFont="1" applyFill="1" applyBorder="1"/>
    <xf numFmtId="0" fontId="6" fillId="2" borderId="4" xfId="0" applyFont="1" applyFill="1" applyBorder="1"/>
    <xf numFmtId="0" fontId="6" fillId="2" borderId="5" xfId="0" applyFont="1" applyFill="1" applyBorder="1"/>
    <xf numFmtId="0" fontId="10" fillId="2" borderId="1" xfId="0" applyFont="1" applyFill="1" applyBorder="1"/>
    <xf numFmtId="0" fontId="12" fillId="2" borderId="4" xfId="0" applyFont="1" applyFill="1" applyBorder="1"/>
    <xf numFmtId="0" fontId="7" fillId="2" borderId="4" xfId="0" applyFont="1" applyFill="1" applyBorder="1" applyAlignment="1">
      <alignment horizontal="left"/>
    </xf>
    <xf numFmtId="0" fontId="7" fillId="2" borderId="4" xfId="0" applyFont="1" applyFill="1" applyBorder="1"/>
    <xf numFmtId="0" fontId="1" fillId="2" borderId="4" xfId="0" applyFont="1" applyFill="1" applyBorder="1"/>
    <xf numFmtId="0" fontId="10" fillId="2" borderId="4" xfId="0" applyFont="1" applyFill="1" applyBorder="1"/>
    <xf numFmtId="14" fontId="7" fillId="2" borderId="4" xfId="0" applyNumberFormat="1" applyFont="1" applyFill="1" applyBorder="1" applyAlignment="1">
      <alignment horizontal="left"/>
    </xf>
    <xf numFmtId="0" fontId="13" fillId="2" borderId="1" xfId="0" applyFont="1" applyFill="1" applyBorder="1"/>
    <xf numFmtId="0" fontId="14" fillId="2" borderId="1" xfId="0" applyFont="1" applyFill="1" applyBorder="1"/>
    <xf numFmtId="0" fontId="1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5" fillId="2" borderId="7" xfId="0" applyFont="1" applyFill="1" applyBorder="1"/>
    <xf numFmtId="0" fontId="1" fillId="2" borderId="8" xfId="0" applyFont="1" applyFill="1" applyBorder="1"/>
    <xf numFmtId="0" fontId="11" fillId="2" borderId="8" xfId="0" applyFont="1" applyFill="1" applyBorder="1"/>
    <xf numFmtId="0" fontId="1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6" fillId="2" borderId="10" xfId="0" applyFont="1" applyFill="1" applyBorder="1"/>
    <xf numFmtId="0" fontId="6" fillId="2" borderId="8" xfId="0" applyFont="1" applyFill="1" applyBorder="1"/>
    <xf numFmtId="0" fontId="12" fillId="2" borderId="8" xfId="0" applyFont="1" applyFill="1" applyBorder="1"/>
    <xf numFmtId="0" fontId="16" fillId="2" borderId="11" xfId="0" applyFont="1" applyFill="1" applyBorder="1"/>
    <xf numFmtId="0" fontId="16" fillId="2" borderId="10" xfId="0" applyFont="1" applyFill="1" applyBorder="1"/>
    <xf numFmtId="0" fontId="16" fillId="2" borderId="8" xfId="0" applyFont="1" applyFill="1" applyBorder="1"/>
    <xf numFmtId="0" fontId="3" fillId="2" borderId="9" xfId="0" applyFont="1" applyFill="1" applyBorder="1"/>
    <xf numFmtId="0" fontId="17" fillId="2" borderId="12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center"/>
    </xf>
    <xf numFmtId="0" fontId="17" fillId="2" borderId="14" xfId="0" applyFont="1" applyFill="1" applyBorder="1" applyAlignment="1">
      <alignment horizontal="center"/>
    </xf>
    <xf numFmtId="0" fontId="17" fillId="2" borderId="15" xfId="0" applyFont="1" applyFill="1" applyBorder="1"/>
    <xf numFmtId="0" fontId="6" fillId="2" borderId="16" xfId="0" applyFont="1" applyFill="1" applyBorder="1"/>
    <xf numFmtId="0" fontId="10" fillId="2" borderId="17" xfId="0" applyFont="1" applyFill="1" applyBorder="1"/>
    <xf numFmtId="0" fontId="6" fillId="2" borderId="1" xfId="0" applyFont="1" applyFill="1" applyBorder="1"/>
    <xf numFmtId="0" fontId="6" fillId="2" borderId="18" xfId="0" applyFont="1" applyFill="1" applyBorder="1"/>
    <xf numFmtId="0" fontId="11" fillId="3" borderId="18" xfId="0" applyFont="1" applyFill="1" applyBorder="1"/>
    <xf numFmtId="0" fontId="1" fillId="3" borderId="10" xfId="0" applyFont="1" applyFill="1" applyBorder="1"/>
    <xf numFmtId="0" fontId="1" fillId="3" borderId="8" xfId="0" applyFont="1" applyFill="1" applyBorder="1"/>
    <xf numFmtId="0" fontId="1" fillId="3" borderId="13" xfId="0" applyFont="1" applyFill="1" applyBorder="1"/>
    <xf numFmtId="0" fontId="1" fillId="3" borderId="15" xfId="0" applyFont="1" applyFill="1" applyBorder="1"/>
    <xf numFmtId="0" fontId="3" fillId="3" borderId="10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1" fillId="3" borderId="9" xfId="0" applyFont="1" applyFill="1" applyBorder="1"/>
    <xf numFmtId="0" fontId="1" fillId="3" borderId="19" xfId="0" applyFont="1" applyFill="1" applyBorder="1"/>
    <xf numFmtId="0" fontId="1" fillId="3" borderId="18" xfId="0" applyFont="1" applyFill="1" applyBorder="1"/>
    <xf numFmtId="0" fontId="7" fillId="2" borderId="18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left"/>
    </xf>
    <xf numFmtId="0" fontId="6" fillId="2" borderId="9" xfId="0" applyFont="1" applyFill="1" applyBorder="1"/>
    <xf numFmtId="0" fontId="6" fillId="2" borderId="22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8" fillId="0" borderId="0" xfId="0" applyFont="1"/>
    <xf numFmtId="0" fontId="7" fillId="2" borderId="10" xfId="0" applyFont="1" applyFill="1" applyBorder="1"/>
    <xf numFmtId="0" fontId="10" fillId="2" borderId="8" xfId="0" applyFont="1" applyFill="1" applyBorder="1"/>
    <xf numFmtId="0" fontId="8" fillId="2" borderId="8" xfId="0" applyFont="1" applyFill="1" applyBorder="1"/>
    <xf numFmtId="0" fontId="8" fillId="2" borderId="9" xfId="0" applyFont="1" applyFill="1" applyBorder="1"/>
    <xf numFmtId="0" fontId="12" fillId="2" borderId="9" xfId="0" applyFont="1" applyFill="1" applyBorder="1"/>
    <xf numFmtId="20" fontId="7" fillId="2" borderId="25" xfId="0" applyNumberFormat="1" applyFont="1" applyFill="1" applyBorder="1"/>
    <xf numFmtId="0" fontId="6" fillId="2" borderId="2" xfId="0" applyFont="1" applyFill="1" applyBorder="1" applyAlignment="1">
      <alignment horizontal="left"/>
    </xf>
    <xf numFmtId="0" fontId="6" fillId="2" borderId="26" xfId="0" applyFont="1" applyFill="1" applyBorder="1"/>
    <xf numFmtId="0" fontId="6" fillId="2" borderId="27" xfId="0" applyFont="1" applyFill="1" applyBorder="1" applyAlignment="1">
      <alignment horizontal="center"/>
    </xf>
    <xf numFmtId="0" fontId="6" fillId="2" borderId="28" xfId="0" applyFont="1" applyFill="1" applyBorder="1" applyAlignment="1">
      <alignment horizontal="center"/>
    </xf>
    <xf numFmtId="164" fontId="7" fillId="2" borderId="29" xfId="0" applyNumberFormat="1" applyFont="1" applyFill="1" applyBorder="1"/>
    <xf numFmtId="0" fontId="6" fillId="2" borderId="4" xfId="0" applyFont="1" applyFill="1" applyBorder="1" applyAlignment="1">
      <alignment horizontal="left"/>
    </xf>
    <xf numFmtId="0" fontId="6" fillId="2" borderId="30" xfId="0" applyFont="1" applyFill="1" applyBorder="1"/>
    <xf numFmtId="0" fontId="6" fillId="2" borderId="29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7" fillId="2" borderId="29" xfId="0" applyFont="1" applyFill="1" applyBorder="1"/>
    <xf numFmtId="0" fontId="7" fillId="2" borderId="32" xfId="0" applyFont="1" applyFill="1" applyBorder="1"/>
    <xf numFmtId="0" fontId="6" fillId="2" borderId="33" xfId="0" applyFont="1" applyFill="1" applyBorder="1" applyAlignment="1">
      <alignment horizontal="left"/>
    </xf>
    <xf numFmtId="0" fontId="6" fillId="2" borderId="33" xfId="0" applyFont="1" applyFill="1" applyBorder="1"/>
    <xf numFmtId="0" fontId="6" fillId="2" borderId="34" xfId="0" applyFont="1" applyFill="1" applyBorder="1"/>
    <xf numFmtId="0" fontId="6" fillId="2" borderId="35" xfId="0" applyFont="1" applyFill="1" applyBorder="1"/>
    <xf numFmtId="0" fontId="6" fillId="2" borderId="32" xfId="0" applyFont="1" applyFill="1" applyBorder="1" applyAlignment="1">
      <alignment horizontal="center"/>
    </xf>
    <xf numFmtId="0" fontId="6" fillId="2" borderId="36" xfId="0" applyFont="1" applyFill="1" applyBorder="1" applyAlignment="1">
      <alignment horizontal="center"/>
    </xf>
    <xf numFmtId="0" fontId="16" fillId="2" borderId="9" xfId="0" applyFont="1" applyFill="1" applyBorder="1"/>
    <xf numFmtId="0" fontId="6" fillId="2" borderId="37" xfId="0" applyFont="1" applyFill="1" applyBorder="1"/>
    <xf numFmtId="0" fontId="1" fillId="2" borderId="17" xfId="0" applyFont="1" applyFill="1" applyBorder="1"/>
    <xf numFmtId="0" fontId="1" fillId="3" borderId="1" xfId="0" applyFont="1" applyFill="1" applyBorder="1"/>
    <xf numFmtId="0" fontId="1" fillId="3" borderId="38" xfId="0" applyFont="1" applyFill="1" applyBorder="1"/>
    <xf numFmtId="0" fontId="1" fillId="3" borderId="22" xfId="0" applyFont="1" applyFill="1" applyBorder="1"/>
    <xf numFmtId="0" fontId="6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6" fillId="2" borderId="39" xfId="0" applyFont="1" applyFill="1" applyBorder="1"/>
    <xf numFmtId="0" fontId="6" fillId="2" borderId="40" xfId="0" applyFont="1" applyFill="1" applyBorder="1"/>
    <xf numFmtId="0" fontId="6" fillId="2" borderId="41" xfId="0" applyFont="1" applyFill="1" applyBorder="1"/>
    <xf numFmtId="0" fontId="6" fillId="3" borderId="26" xfId="0" applyFont="1" applyFill="1" applyBorder="1" applyAlignment="1">
      <alignment horizontal="center" vertical="center"/>
    </xf>
    <xf numFmtId="0" fontId="6" fillId="2" borderId="42" xfId="0" applyFont="1" applyFill="1" applyBorder="1"/>
    <xf numFmtId="0" fontId="6" fillId="2" borderId="1" xfId="0" applyFont="1" applyFill="1" applyBorder="1" applyAlignment="1">
      <alignment horizontal="right"/>
    </xf>
    <xf numFmtId="0" fontId="20" fillId="2" borderId="2" xfId="0" applyFont="1" applyFill="1" applyBorder="1"/>
    <xf numFmtId="0" fontId="20" fillId="3" borderId="26" xfId="0" applyFont="1" applyFill="1" applyBorder="1" applyAlignment="1">
      <alignment horizontal="center" vertical="center"/>
    </xf>
    <xf numFmtId="0" fontId="20" fillId="2" borderId="1" xfId="0" applyFont="1" applyFill="1" applyBorder="1"/>
    <xf numFmtId="0" fontId="21" fillId="0" borderId="0" xfId="0" applyFont="1"/>
    <xf numFmtId="0" fontId="6" fillId="2" borderId="20" xfId="0" applyFont="1" applyFill="1" applyBorder="1" applyAlignment="1">
      <alignment horizontal="left"/>
    </xf>
    <xf numFmtId="0" fontId="18" fillId="0" borderId="2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6</xdr:row>
      <xdr:rowOff>38100</xdr:rowOff>
    </xdr:from>
    <xdr:ext cx="476250" cy="7620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514350</xdr:colOff>
      <xdr:row>6</xdr:row>
      <xdr:rowOff>28575</xdr:rowOff>
    </xdr:from>
    <xdr:ext cx="542925" cy="781050"/>
    <xdr:pic>
      <xdr:nvPicPr>
        <xdr:cNvPr id="3" name="image2.png" descr="TSV-Logo (sw).t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/>
  </sheetViews>
  <sheetFormatPr baseColWidth="10" defaultColWidth="14.42578125" defaultRowHeight="15" customHeight="1"/>
  <cols>
    <col min="1" max="1" width="5.140625" customWidth="1"/>
    <col min="2" max="2" width="8.7109375" customWidth="1"/>
    <col min="3" max="3" width="12.5703125" customWidth="1"/>
    <col min="4" max="4" width="20.42578125" customWidth="1"/>
    <col min="5" max="17" width="2.7109375" customWidth="1"/>
    <col min="18" max="18" width="3" customWidth="1"/>
    <col min="19" max="19" width="3.140625" customWidth="1"/>
    <col min="20" max="20" width="4.85546875" customWidth="1"/>
    <col min="21" max="21" width="4.28515625" customWidth="1"/>
    <col min="22" max="22" width="3.7109375" hidden="1" customWidth="1"/>
    <col min="23" max="23" width="5.5703125" customWidth="1"/>
    <col min="24" max="24" width="11.42578125" customWidth="1"/>
    <col min="25" max="26" width="10.7109375" customWidth="1"/>
  </cols>
  <sheetData>
    <row r="1" spans="1:24" ht="6.75" customHeight="1">
      <c r="A1" s="1" t="str">
        <f ca="1">IFERROR(__xludf.DUMMYFUNCTION("IMPORTRANGE(""https://docs.google.com/spreadsheets/d/1RGVvsTbepg6yvOj4CZAb2phxR7N_BoKW_KsSx8KTTuU/edit?gid=2014939635#gid=2014939635"",""Pool!A1:W56"")"),"")</f>
        <v/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</row>
    <row r="2" spans="1:24" ht="19.5" customHeight="1">
      <c r="A2" s="3" t="str">
        <f ca="1">IFERROR(__xludf.DUMMYFUNCTION("""COMPUTED_VALUE"""),"Poolliste   für  8 Kämpfer")</f>
        <v>Poolliste   für  8 Kämpfer</v>
      </c>
      <c r="B2" s="1"/>
      <c r="C2" s="1"/>
      <c r="D2" s="1"/>
      <c r="E2" s="1"/>
      <c r="F2" s="4"/>
      <c r="G2" s="1"/>
      <c r="H2" s="5" t="str">
        <f ca="1">IFERROR(__xludf.DUMMYFUNCTION("""COMPUTED_VALUE"""),"Platzierung:")</f>
        <v>Platzierung:</v>
      </c>
      <c r="I2" s="4"/>
      <c r="J2" s="4"/>
      <c r="K2" s="4"/>
      <c r="L2" s="4"/>
      <c r="M2" s="4"/>
      <c r="N2" s="1"/>
      <c r="O2" s="1"/>
      <c r="P2" s="1"/>
      <c r="Q2" s="4"/>
      <c r="R2" s="4"/>
      <c r="S2" s="1"/>
      <c r="T2" s="1"/>
      <c r="U2" s="1"/>
      <c r="V2" s="4"/>
      <c r="W2" s="1"/>
      <c r="X2" s="2"/>
    </row>
    <row r="3" spans="1:24" ht="14.25" customHeight="1">
      <c r="A3" s="6" t="str">
        <f ca="1">IFERROR(__xludf.DUMMYFUNCTION("""COMPUTED_VALUE"""),"Veranstaltung:  ")</f>
        <v xml:space="preserve">Veranstaltung:  </v>
      </c>
      <c r="B3" s="7"/>
      <c r="C3" s="8" t="str">
        <f ca="1">IFERROR(__xludf.DUMMYFUNCTION("""COMPUTED_VALUE"""),"Süddeutsche EM Männer Frauen 2024")</f>
        <v>Süddeutsche EM Männer Frauen 2024</v>
      </c>
      <c r="D3" s="9"/>
      <c r="E3" s="5"/>
      <c r="F3" s="10"/>
      <c r="G3" s="10"/>
      <c r="H3" s="11" t="str">
        <f ca="1">IFERROR(__xludf.DUMMYFUNCTION("""COMPUTED_VALUE"""),"1.")</f>
        <v>1.</v>
      </c>
      <c r="I3" s="7" t="str">
        <f ca="1">IFERROR(__xludf.DUMMYFUNCTION("""COMPUTED_VALUE"""),"Kölblinger Marius")</f>
        <v>Kölblinger Marius</v>
      </c>
      <c r="J3" s="7"/>
      <c r="K3" s="7"/>
      <c r="L3" s="7"/>
      <c r="M3" s="7"/>
      <c r="N3" s="7"/>
      <c r="O3" s="7"/>
      <c r="P3" s="7"/>
      <c r="Q3" s="12" t="str">
        <f ca="1">IFERROR(__xludf.DUMMYFUNCTION("""COMPUTED_VALUE"""),"VfL Sindelfingen")</f>
        <v>VfL Sindelfingen</v>
      </c>
      <c r="R3" s="7"/>
      <c r="S3" s="13"/>
      <c r="T3" s="13"/>
      <c r="U3" s="13"/>
      <c r="V3" s="14"/>
      <c r="W3" s="14"/>
      <c r="X3" s="2"/>
    </row>
    <row r="4" spans="1:24" ht="14.25" customHeight="1">
      <c r="A4" s="7" t="str">
        <f ca="1">IFERROR(__xludf.DUMMYFUNCTION("""COMPUTED_VALUE"""),"Sportl. Leitung:")</f>
        <v>Sportl. Leitung:</v>
      </c>
      <c r="B4" s="7"/>
      <c r="C4" s="8" t="str">
        <f ca="1">IFERROR(__xludf.DUMMYFUNCTION("""COMPUTED_VALUE"""),"Emil Burock")</f>
        <v>Emil Burock</v>
      </c>
      <c r="D4" s="9"/>
      <c r="E4" s="15"/>
      <c r="F4" s="15"/>
      <c r="G4" s="15"/>
      <c r="H4" s="11" t="str">
        <f ca="1">IFERROR(__xludf.DUMMYFUNCTION("""COMPUTED_VALUE"""),"2.")</f>
        <v>2.</v>
      </c>
      <c r="I4" s="16" t="str">
        <f ca="1">IFERROR(__xludf.DUMMYFUNCTION("""COMPUTED_VALUE"""),"Mutschler Leon")</f>
        <v>Mutschler Leon</v>
      </c>
      <c r="J4" s="16"/>
      <c r="K4" s="16"/>
      <c r="L4" s="16"/>
      <c r="M4" s="16"/>
      <c r="N4" s="16"/>
      <c r="O4" s="16"/>
      <c r="P4" s="16"/>
      <c r="Q4" s="17" t="str">
        <f ca="1">IFERROR(__xludf.DUMMYFUNCTION("""COMPUTED_VALUE"""),"Heidelberger Judo Club e.V.")</f>
        <v>Heidelberger Judo Club e.V.</v>
      </c>
      <c r="R4" s="16"/>
      <c r="S4" s="1"/>
      <c r="T4" s="1"/>
      <c r="U4" s="1"/>
      <c r="V4" s="18"/>
      <c r="W4" s="18"/>
      <c r="X4" s="2"/>
    </row>
    <row r="5" spans="1:24" ht="14.25" customHeight="1">
      <c r="A5" s="7" t="str">
        <f ca="1">IFERROR(__xludf.DUMMYFUNCTION("""COMPUTED_VALUE"""),"Gewichtsklasse:")</f>
        <v>Gewichtsklasse:</v>
      </c>
      <c r="B5" s="19"/>
      <c r="C5" s="20" t="str">
        <f ca="1">IFERROR(__xludf.DUMMYFUNCTION("""COMPUTED_VALUE"""),"M-90KG")</f>
        <v>M-90KG</v>
      </c>
      <c r="D5" s="21"/>
      <c r="E5" s="1"/>
      <c r="F5" s="1"/>
      <c r="G5" s="1"/>
      <c r="H5" s="11" t="str">
        <f ca="1">IFERROR(__xludf.DUMMYFUNCTION("""COMPUTED_VALUE"""),"3.")</f>
        <v>3.</v>
      </c>
      <c r="I5" s="16" t="str">
        <f ca="1">IFERROR(__xludf.DUMMYFUNCTION("""COMPUTED_VALUE"""),"Ustinov  Konstantin ")</f>
        <v xml:space="preserve">Ustinov  Konstantin </v>
      </c>
      <c r="J5" s="16"/>
      <c r="K5" s="16"/>
      <c r="L5" s="16"/>
      <c r="M5" s="16"/>
      <c r="N5" s="16"/>
      <c r="O5" s="16"/>
      <c r="P5" s="16"/>
      <c r="Q5" s="17" t="str">
        <f ca="1">IFERROR(__xludf.DUMMYFUNCTION("""COMPUTED_VALUE"""),"Jahn Nürnberg 2012 e.V.")</f>
        <v>Jahn Nürnberg 2012 e.V.</v>
      </c>
      <c r="R5" s="16"/>
      <c r="S5" s="22"/>
      <c r="T5" s="22"/>
      <c r="U5" s="22"/>
      <c r="V5" s="23"/>
      <c r="W5" s="23"/>
      <c r="X5" s="2"/>
    </row>
    <row r="6" spans="1:24" ht="14.25" customHeight="1">
      <c r="A6" s="16" t="str">
        <f ca="1">IFERROR(__xludf.DUMMYFUNCTION("""COMPUTED_VALUE"""),"Datum :                    ")</f>
        <v xml:space="preserve">Datum :                    </v>
      </c>
      <c r="B6" s="19"/>
      <c r="C6" s="24">
        <f ca="1">IFERROR(__xludf.DUMMYFUNCTION("""COMPUTED_VALUE"""),45556.2916666666)</f>
        <v>45556.291666666599</v>
      </c>
      <c r="D6" s="21"/>
      <c r="E6" s="1"/>
      <c r="F6" s="1"/>
      <c r="G6" s="1"/>
      <c r="H6" s="11" t="str">
        <f ca="1">IFERROR(__xludf.DUMMYFUNCTION("""COMPUTED_VALUE"""),"3.")</f>
        <v>3.</v>
      </c>
      <c r="I6" s="16" t="str">
        <f ca="1">IFERROR(__xludf.DUMMYFUNCTION("""COMPUTED_VALUE"""),"Ampletzer Philipp")</f>
        <v>Ampletzer Philipp</v>
      </c>
      <c r="J6" s="16"/>
      <c r="K6" s="16"/>
      <c r="L6" s="16"/>
      <c r="M6" s="16"/>
      <c r="N6" s="16"/>
      <c r="O6" s="16"/>
      <c r="P6" s="16"/>
      <c r="Q6" s="17" t="str">
        <f ca="1">IFERROR(__xludf.DUMMYFUNCTION("""COMPUTED_VALUE"""),"TSV Grafing")</f>
        <v>TSV Grafing</v>
      </c>
      <c r="R6" s="16"/>
      <c r="S6" s="1"/>
      <c r="T6" s="1"/>
      <c r="U6" s="1"/>
      <c r="V6" s="18"/>
      <c r="W6" s="18"/>
      <c r="X6" s="2"/>
    </row>
    <row r="7" spans="1:24" ht="14.25" customHeight="1">
      <c r="A7" s="25"/>
      <c r="B7" s="26"/>
      <c r="C7" s="26"/>
      <c r="D7" s="26"/>
      <c r="E7" s="26"/>
      <c r="F7" s="26"/>
      <c r="G7" s="26"/>
      <c r="H7" s="11" t="str">
        <f ca="1">IFERROR(__xludf.DUMMYFUNCTION("""COMPUTED_VALUE"""),"5.")</f>
        <v>5.</v>
      </c>
      <c r="I7" s="16" t="str">
        <f ca="1">IFERROR(__xludf.DUMMYFUNCTION("""COMPUTED_VALUE"""),"Motta Federico")</f>
        <v>Motta Federico</v>
      </c>
      <c r="J7" s="16"/>
      <c r="K7" s="16"/>
      <c r="L7" s="16"/>
      <c r="M7" s="16"/>
      <c r="N7" s="16"/>
      <c r="O7" s="16"/>
      <c r="P7" s="16"/>
      <c r="Q7" s="17" t="str">
        <f ca="1">IFERROR(__xludf.DUMMYFUNCTION("""COMPUTED_VALUE"""),"MTV München")</f>
        <v>MTV München</v>
      </c>
      <c r="R7" s="16"/>
      <c r="S7" s="22"/>
      <c r="T7" s="22"/>
      <c r="U7" s="22"/>
      <c r="V7" s="23"/>
      <c r="W7" s="23"/>
      <c r="X7" s="2"/>
    </row>
    <row r="8" spans="1:24" ht="14.25" customHeight="1">
      <c r="A8" s="25"/>
      <c r="B8" s="26"/>
      <c r="C8" s="26"/>
      <c r="D8" s="26"/>
      <c r="E8" s="26"/>
      <c r="F8" s="26"/>
      <c r="G8" s="26"/>
      <c r="H8" s="11" t="str">
        <f ca="1">IFERROR(__xludf.DUMMYFUNCTION("""COMPUTED_VALUE"""),"5.")</f>
        <v>5.</v>
      </c>
      <c r="I8" s="16" t="str">
        <f ca="1">IFERROR(__xludf.DUMMYFUNCTION("""COMPUTED_VALUE"""),"Ruhland Nils")</f>
        <v>Ruhland Nils</v>
      </c>
      <c r="J8" s="16"/>
      <c r="K8" s="16"/>
      <c r="L8" s="16"/>
      <c r="M8" s="16"/>
      <c r="N8" s="16"/>
      <c r="O8" s="16"/>
      <c r="P8" s="16"/>
      <c r="Q8" s="17" t="str">
        <f ca="1">IFERROR(__xludf.DUMMYFUNCTION("""COMPUTED_VALUE"""),"VfL Sindelfingen")</f>
        <v>VfL Sindelfingen</v>
      </c>
      <c r="R8" s="16"/>
      <c r="S8" s="1"/>
      <c r="T8" s="1"/>
      <c r="U8" s="1"/>
      <c r="V8" s="18"/>
      <c r="W8" s="18"/>
      <c r="X8" s="2"/>
    </row>
    <row r="9" spans="1:24" ht="14.25" customHeight="1">
      <c r="A9" s="25"/>
      <c r="B9" s="26"/>
      <c r="C9" s="26"/>
      <c r="D9" s="26"/>
      <c r="E9" s="26"/>
      <c r="F9" s="26"/>
      <c r="G9" s="26"/>
      <c r="H9" s="11" t="str">
        <f ca="1">IFERROR(__xludf.DUMMYFUNCTION("""COMPUTED_VALUE"""),"7.")</f>
        <v>7.</v>
      </c>
      <c r="I9" s="16" t="str">
        <f ca="1">IFERROR(__xludf.DUMMYFUNCTION("""COMPUTED_VALUE"""),"Boersma Christoph")</f>
        <v>Boersma Christoph</v>
      </c>
      <c r="J9" s="16"/>
      <c r="K9" s="16"/>
      <c r="L9" s="16"/>
      <c r="M9" s="16"/>
      <c r="N9" s="16"/>
      <c r="O9" s="16"/>
      <c r="P9" s="16"/>
      <c r="Q9" s="17" t="str">
        <f ca="1">IFERROR(__xludf.DUMMYFUNCTION("""COMPUTED_VALUE"""),"Heidelberger Judo Club e.V.")</f>
        <v>Heidelberger Judo Club e.V.</v>
      </c>
      <c r="R9" s="16"/>
      <c r="S9" s="22"/>
      <c r="T9" s="22"/>
      <c r="U9" s="22"/>
      <c r="V9" s="23"/>
      <c r="W9" s="23"/>
      <c r="X9" s="2"/>
    </row>
    <row r="10" spans="1:24" ht="14.25" customHeight="1">
      <c r="A10" s="25"/>
      <c r="B10" s="26"/>
      <c r="C10" s="26"/>
      <c r="D10" s="26"/>
      <c r="E10" s="26"/>
      <c r="F10" s="26"/>
      <c r="G10" s="26"/>
      <c r="H10" s="11" t="str">
        <f ca="1">IFERROR(__xludf.DUMMYFUNCTION("""COMPUTED_VALUE"""),"7.")</f>
        <v>7.</v>
      </c>
      <c r="I10" s="16" t="str">
        <f ca="1">IFERROR(__xludf.DUMMYFUNCTION("""COMPUTED_VALUE"""),"Müller Felix")</f>
        <v>Müller Felix</v>
      </c>
      <c r="J10" s="16"/>
      <c r="K10" s="16"/>
      <c r="L10" s="16"/>
      <c r="M10" s="16"/>
      <c r="N10" s="16"/>
      <c r="O10" s="16"/>
      <c r="P10" s="16"/>
      <c r="Q10" s="17" t="str">
        <f ca="1">IFERROR(__xludf.DUMMYFUNCTION("""COMPUTED_VALUE"""),"Polizei-SV Königsbrunn")</f>
        <v>Polizei-SV Königsbrunn</v>
      </c>
      <c r="R10" s="16"/>
      <c r="S10" s="22"/>
      <c r="T10" s="22"/>
      <c r="U10" s="22"/>
      <c r="V10" s="23"/>
      <c r="W10" s="23"/>
      <c r="X10" s="2"/>
    </row>
    <row r="11" spans="1:24" ht="9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2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2"/>
    </row>
    <row r="12" spans="1:24" ht="12" customHeight="1">
      <c r="A12" s="28"/>
      <c r="B12" s="29"/>
      <c r="C12" s="29"/>
      <c r="D12" s="29"/>
      <c r="E12" s="29"/>
      <c r="F12" s="30"/>
      <c r="G12" s="30"/>
      <c r="H12" s="30"/>
      <c r="I12" s="30"/>
      <c r="J12" s="30"/>
      <c r="K12" s="31"/>
      <c r="L12" s="32"/>
      <c r="M12" s="30"/>
      <c r="N12" s="30"/>
      <c r="O12" s="30"/>
      <c r="P12" s="30"/>
      <c r="Q12" s="33"/>
      <c r="R12" s="34" t="str">
        <f ca="1">IFERROR(__xludf.DUMMYFUNCTION("""COMPUTED_VALUE"""),"Gesamtwertung")</f>
        <v>Gesamtwertung</v>
      </c>
      <c r="S12" s="35"/>
      <c r="T12" s="35"/>
      <c r="U12" s="36"/>
      <c r="V12" s="30"/>
      <c r="W12" s="33"/>
      <c r="X12" s="2"/>
    </row>
    <row r="13" spans="1:24" ht="17.25" customHeight="1">
      <c r="A13" s="37" t="str">
        <f ca="1">IFERROR(__xludf.DUMMYFUNCTION("""COMPUTED_VALUE"""),"A")</f>
        <v>A</v>
      </c>
      <c r="B13" s="38" t="str">
        <f ca="1">IFERROR(__xludf.DUMMYFUNCTION("""COMPUTED_VALUE"""),"Name")</f>
        <v>Name</v>
      </c>
      <c r="C13" s="39"/>
      <c r="D13" s="38" t="str">
        <f ca="1">IFERROR(__xludf.DUMMYFUNCTION("""COMPUTED_VALUE"""),"Verein")</f>
        <v>Verein</v>
      </c>
      <c r="E13" s="40"/>
      <c r="F13" s="41" t="str">
        <f ca="1">IFERROR(__xludf.DUMMYFUNCTION("""COMPUTED_VALUE"""),"Pkt.")</f>
        <v>Pkt.</v>
      </c>
      <c r="G13" s="42" t="str">
        <f ca="1">IFERROR(__xludf.DUMMYFUNCTION("""COMPUTED_VALUE"""),"Unterberwert.")</f>
        <v>Unterberwert.</v>
      </c>
      <c r="H13" s="43"/>
      <c r="I13" s="44" t="str">
        <f ca="1">IFERROR(__xludf.DUMMYFUNCTION("""COMPUTED_VALUE"""),"Pkt.")</f>
        <v>Pkt.</v>
      </c>
      <c r="J13" s="42" t="str">
        <f ca="1">IFERROR(__xludf.DUMMYFUNCTION("""COMPUTED_VALUE"""),"Unterberwert.")</f>
        <v>Unterberwert.</v>
      </c>
      <c r="K13" s="43"/>
      <c r="L13" s="44" t="str">
        <f ca="1">IFERROR(__xludf.DUMMYFUNCTION("""COMPUTED_VALUE"""),"Pkt.")</f>
        <v>Pkt.</v>
      </c>
      <c r="M13" s="42" t="str">
        <f ca="1">IFERROR(__xludf.DUMMYFUNCTION("""COMPUTED_VALUE"""),"Unterberwert.")</f>
        <v>Unterberwert.</v>
      </c>
      <c r="N13" s="42"/>
      <c r="O13" s="44" t="str">
        <f ca="1">IFERROR(__xludf.DUMMYFUNCTION("""COMPUTED_VALUE"""),"Pkt.")</f>
        <v>Pkt.</v>
      </c>
      <c r="P13" s="42" t="str">
        <f ca="1">IFERROR(__xludf.DUMMYFUNCTION("""COMPUTED_VALUE"""),"Unterberwert.")</f>
        <v>Unterberwert.</v>
      </c>
      <c r="Q13" s="45"/>
      <c r="R13" s="46" t="str">
        <f ca="1">IFERROR(__xludf.DUMMYFUNCTION("""COMPUTED_VALUE"""),"Punkte")</f>
        <v>Punkte</v>
      </c>
      <c r="S13" s="47"/>
      <c r="T13" s="48" t="str">
        <f ca="1">IFERROR(__xludf.DUMMYFUNCTION("""COMPUTED_VALUE"""),"Unterbew.")</f>
        <v>Unterbew.</v>
      </c>
      <c r="U13" s="47"/>
      <c r="V13" s="1"/>
      <c r="W13" s="49" t="str">
        <f ca="1">IFERROR(__xludf.DUMMYFUNCTION("""COMPUTED_VALUE"""),"Ergeb.")</f>
        <v>Ergeb.</v>
      </c>
      <c r="X13" s="2"/>
    </row>
    <row r="14" spans="1:24" ht="12" customHeight="1">
      <c r="A14" s="50" t="str">
        <f ca="1">IFERROR(__xludf.DUMMYFUNCTION("""COMPUTED_VALUE"""),"LOS")</f>
        <v>LOS</v>
      </c>
      <c r="B14" s="51"/>
      <c r="C14" s="52"/>
      <c r="D14" s="53"/>
      <c r="E14" s="54"/>
      <c r="F14" s="55"/>
      <c r="G14" s="56">
        <f ca="1">IFERROR(__xludf.DUMMYFUNCTION("""COMPUTED_VALUE"""),1)</f>
        <v>1</v>
      </c>
      <c r="H14" s="57"/>
      <c r="I14" s="55"/>
      <c r="J14" s="56">
        <f ca="1">IFERROR(__xludf.DUMMYFUNCTION("""COMPUTED_VALUE"""),2)</f>
        <v>2</v>
      </c>
      <c r="K14" s="57"/>
      <c r="L14" s="55"/>
      <c r="M14" s="56">
        <f ca="1">IFERROR(__xludf.DUMMYFUNCTION("""COMPUTED_VALUE"""),3)</f>
        <v>3</v>
      </c>
      <c r="N14" s="57"/>
      <c r="O14" s="55"/>
      <c r="P14" s="56">
        <f ca="1">IFERROR(__xludf.DUMMYFUNCTION("""COMPUTED_VALUE"""),4)</f>
        <v>4</v>
      </c>
      <c r="Q14" s="57"/>
      <c r="R14" s="51"/>
      <c r="S14" s="58"/>
      <c r="T14" s="59"/>
      <c r="U14" s="58"/>
      <c r="V14" s="52"/>
      <c r="W14" s="60"/>
      <c r="X14" s="2"/>
    </row>
    <row r="15" spans="1:24" ht="12" customHeight="1">
      <c r="A15" s="61">
        <f ca="1">IFERROR(__xludf.DUMMYFUNCTION("""COMPUTED_VALUE"""),1)</f>
        <v>1</v>
      </c>
      <c r="B15" s="113" t="str">
        <f ca="1">IFERROR(__xludf.DUMMYFUNCTION("""COMPUTED_VALUE"""),"Ampletzer Philipp")</f>
        <v>Ampletzer Philipp</v>
      </c>
      <c r="C15" s="114"/>
      <c r="D15" s="62" t="str">
        <f ca="1">IFERROR(__xludf.DUMMYFUNCTION("""COMPUTED_VALUE"""),"TSV Grafing")</f>
        <v>TSV Grafing</v>
      </c>
      <c r="E15" s="63"/>
      <c r="F15" s="64" t="str">
        <f ca="1">IFERROR(__xludf.DUMMYFUNCTION("""COMPUTED_VALUE"""),"X")</f>
        <v>X</v>
      </c>
      <c r="G15" s="65" t="str">
        <f ca="1">IFERROR(__xludf.DUMMYFUNCTION("""COMPUTED_VALUE"""),"X")</f>
        <v>X</v>
      </c>
      <c r="H15" s="65" t="str">
        <f ca="1">IFERROR(__xludf.DUMMYFUNCTION("""COMPUTED_VALUE"""),"X")</f>
        <v>X</v>
      </c>
      <c r="I15" s="66">
        <f ca="1">IFERROR(__xludf.DUMMYFUNCTION("""COMPUTED_VALUE"""),1)</f>
        <v>1</v>
      </c>
      <c r="J15" s="65">
        <f ca="1">IFERROR(__xludf.DUMMYFUNCTION("""COMPUTED_VALUE"""),10)</f>
        <v>10</v>
      </c>
      <c r="K15" s="65">
        <f ca="1">IFERROR(__xludf.DUMMYFUNCTION("""COMPUTED_VALUE"""),0)</f>
        <v>0</v>
      </c>
      <c r="L15" s="66">
        <f ca="1">IFERROR(__xludf.DUMMYFUNCTION("""COMPUTED_VALUE"""),0)</f>
        <v>0</v>
      </c>
      <c r="M15" s="65">
        <f ca="1">IFERROR(__xludf.DUMMYFUNCTION("""COMPUTED_VALUE"""),0)</f>
        <v>0</v>
      </c>
      <c r="N15" s="65">
        <f ca="1">IFERROR(__xludf.DUMMYFUNCTION("""COMPUTED_VALUE"""),10)</f>
        <v>10</v>
      </c>
      <c r="O15" s="66">
        <f ca="1">IFERROR(__xludf.DUMMYFUNCTION("""COMPUTED_VALUE"""),1)</f>
        <v>1</v>
      </c>
      <c r="P15" s="65">
        <f ca="1">IFERROR(__xludf.DUMMYFUNCTION("""COMPUTED_VALUE"""),10)</f>
        <v>10</v>
      </c>
      <c r="Q15" s="67">
        <f ca="1">IFERROR(__xludf.DUMMYFUNCTION("""COMPUTED_VALUE"""),0)</f>
        <v>0</v>
      </c>
      <c r="R15" s="34">
        <f ca="1">IFERROR(__xludf.DUMMYFUNCTION("""COMPUTED_VALUE"""),2)</f>
        <v>2</v>
      </c>
      <c r="S15" s="63"/>
      <c r="T15" s="66">
        <f ca="1">IFERROR(__xludf.DUMMYFUNCTION("""COMPUTED_VALUE"""),20)</f>
        <v>20</v>
      </c>
      <c r="U15" s="68">
        <f ca="1">IFERROR(__xludf.DUMMYFUNCTION("""COMPUTED_VALUE"""),10)</f>
        <v>10</v>
      </c>
      <c r="V15" s="30"/>
      <c r="W15" s="69">
        <f ca="1">IFERROR(__xludf.DUMMYFUNCTION("""COMPUTED_VALUE"""),2)</f>
        <v>2</v>
      </c>
      <c r="X15" s="2">
        <f t="shared" ref="X15:X18" ca="1" si="0">IF(B15=0,"",R15*100+(T15-U15))</f>
        <v>210</v>
      </c>
    </row>
    <row r="16" spans="1:24" ht="12" customHeight="1">
      <c r="A16" s="61">
        <f ca="1">IFERROR(__xludf.DUMMYFUNCTION("""COMPUTED_VALUE"""),2)</f>
        <v>2</v>
      </c>
      <c r="B16" s="113" t="str">
        <f ca="1">IFERROR(__xludf.DUMMYFUNCTION("""COMPUTED_VALUE"""),"Boersma Christoph")</f>
        <v>Boersma Christoph</v>
      </c>
      <c r="C16" s="114"/>
      <c r="D16" s="62" t="str">
        <f ca="1">IFERROR(__xludf.DUMMYFUNCTION("""COMPUTED_VALUE"""),"Heidelberger Judo Club e.V.")</f>
        <v>Heidelberger Judo Club e.V.</v>
      </c>
      <c r="E16" s="63"/>
      <c r="F16" s="64">
        <f ca="1">IFERROR(__xludf.DUMMYFUNCTION("""COMPUTED_VALUE"""),0)</f>
        <v>0</v>
      </c>
      <c r="G16" s="65">
        <f ca="1">IFERROR(__xludf.DUMMYFUNCTION("""COMPUTED_VALUE"""),0)</f>
        <v>0</v>
      </c>
      <c r="H16" s="65">
        <f ca="1">IFERROR(__xludf.DUMMYFUNCTION("""COMPUTED_VALUE"""),10)</f>
        <v>10</v>
      </c>
      <c r="I16" s="66" t="str">
        <f ca="1">IFERROR(__xludf.DUMMYFUNCTION("""COMPUTED_VALUE"""),"X")</f>
        <v>X</v>
      </c>
      <c r="J16" s="65" t="str">
        <f ca="1">IFERROR(__xludf.DUMMYFUNCTION("""COMPUTED_VALUE"""),"X")</f>
        <v>X</v>
      </c>
      <c r="K16" s="65" t="str">
        <f ca="1">IFERROR(__xludf.DUMMYFUNCTION("""COMPUTED_VALUE"""),"X")</f>
        <v>X</v>
      </c>
      <c r="L16" s="66">
        <f ca="1">IFERROR(__xludf.DUMMYFUNCTION("""COMPUTED_VALUE"""),0)</f>
        <v>0</v>
      </c>
      <c r="M16" s="65">
        <f ca="1">IFERROR(__xludf.DUMMYFUNCTION("""COMPUTED_VALUE"""),0)</f>
        <v>0</v>
      </c>
      <c r="N16" s="65">
        <f ca="1">IFERROR(__xludf.DUMMYFUNCTION("""COMPUTED_VALUE"""),10)</f>
        <v>10</v>
      </c>
      <c r="O16" s="66">
        <f ca="1">IFERROR(__xludf.DUMMYFUNCTION("""COMPUTED_VALUE"""),0)</f>
        <v>0</v>
      </c>
      <c r="P16" s="65">
        <f ca="1">IFERROR(__xludf.DUMMYFUNCTION("""COMPUTED_VALUE"""),0)</f>
        <v>0</v>
      </c>
      <c r="Q16" s="67">
        <f ca="1">IFERROR(__xludf.DUMMYFUNCTION("""COMPUTED_VALUE"""),10)</f>
        <v>10</v>
      </c>
      <c r="R16" s="34">
        <f ca="1">IFERROR(__xludf.DUMMYFUNCTION("""COMPUTED_VALUE"""),0)</f>
        <v>0</v>
      </c>
      <c r="S16" s="63"/>
      <c r="T16" s="66">
        <f ca="1">IFERROR(__xludf.DUMMYFUNCTION("""COMPUTED_VALUE"""),0)</f>
        <v>0</v>
      </c>
      <c r="U16" s="68">
        <f ca="1">IFERROR(__xludf.DUMMYFUNCTION("""COMPUTED_VALUE"""),30)</f>
        <v>30</v>
      </c>
      <c r="V16" s="30"/>
      <c r="W16" s="69">
        <f ca="1">IFERROR(__xludf.DUMMYFUNCTION("""COMPUTED_VALUE"""),4)</f>
        <v>4</v>
      </c>
      <c r="X16" s="2">
        <f t="shared" ca="1" si="0"/>
        <v>-30</v>
      </c>
    </row>
    <row r="17" spans="1:26" ht="12" customHeight="1">
      <c r="A17" s="61">
        <f ca="1">IFERROR(__xludf.DUMMYFUNCTION("""COMPUTED_VALUE"""),3)</f>
        <v>3</v>
      </c>
      <c r="B17" s="113" t="str">
        <f ca="1">IFERROR(__xludf.DUMMYFUNCTION("""COMPUTED_VALUE"""),"Kölblinger Marius")</f>
        <v>Kölblinger Marius</v>
      </c>
      <c r="C17" s="114"/>
      <c r="D17" s="62" t="str">
        <f ca="1">IFERROR(__xludf.DUMMYFUNCTION("""COMPUTED_VALUE"""),"VfL Sindelfingen")</f>
        <v>VfL Sindelfingen</v>
      </c>
      <c r="E17" s="63"/>
      <c r="F17" s="64">
        <f ca="1">IFERROR(__xludf.DUMMYFUNCTION("""COMPUTED_VALUE"""),1)</f>
        <v>1</v>
      </c>
      <c r="G17" s="65">
        <f ca="1">IFERROR(__xludf.DUMMYFUNCTION("""COMPUTED_VALUE"""),10)</f>
        <v>10</v>
      </c>
      <c r="H17" s="65">
        <f ca="1">IFERROR(__xludf.DUMMYFUNCTION("""COMPUTED_VALUE"""),0)</f>
        <v>0</v>
      </c>
      <c r="I17" s="66">
        <f ca="1">IFERROR(__xludf.DUMMYFUNCTION("""COMPUTED_VALUE"""),1)</f>
        <v>1</v>
      </c>
      <c r="J17" s="65">
        <f ca="1">IFERROR(__xludf.DUMMYFUNCTION("""COMPUTED_VALUE"""),10)</f>
        <v>10</v>
      </c>
      <c r="K17" s="65">
        <f ca="1">IFERROR(__xludf.DUMMYFUNCTION("""COMPUTED_VALUE"""),0)</f>
        <v>0</v>
      </c>
      <c r="L17" s="66" t="str">
        <f ca="1">IFERROR(__xludf.DUMMYFUNCTION("""COMPUTED_VALUE"""),"X")</f>
        <v>X</v>
      </c>
      <c r="M17" s="65" t="str">
        <f ca="1">IFERROR(__xludf.DUMMYFUNCTION("""COMPUTED_VALUE"""),"X")</f>
        <v>X</v>
      </c>
      <c r="N17" s="65" t="str">
        <f ca="1">IFERROR(__xludf.DUMMYFUNCTION("""COMPUTED_VALUE"""),"X")</f>
        <v>X</v>
      </c>
      <c r="O17" s="66">
        <f ca="1">IFERROR(__xludf.DUMMYFUNCTION("""COMPUTED_VALUE"""),1)</f>
        <v>1</v>
      </c>
      <c r="P17" s="65">
        <f ca="1">IFERROR(__xludf.DUMMYFUNCTION("""COMPUTED_VALUE"""),10)</f>
        <v>10</v>
      </c>
      <c r="Q17" s="67">
        <f ca="1">IFERROR(__xludf.DUMMYFUNCTION("""COMPUTED_VALUE"""),0)</f>
        <v>0</v>
      </c>
      <c r="R17" s="34">
        <f ca="1">IFERROR(__xludf.DUMMYFUNCTION("""COMPUTED_VALUE"""),3)</f>
        <v>3</v>
      </c>
      <c r="S17" s="63"/>
      <c r="T17" s="66">
        <f ca="1">IFERROR(__xludf.DUMMYFUNCTION("""COMPUTED_VALUE"""),30)</f>
        <v>30</v>
      </c>
      <c r="U17" s="68">
        <f ca="1">IFERROR(__xludf.DUMMYFUNCTION("""COMPUTED_VALUE"""),0)</f>
        <v>0</v>
      </c>
      <c r="V17" s="30"/>
      <c r="W17" s="69">
        <f ca="1">IFERROR(__xludf.DUMMYFUNCTION("""COMPUTED_VALUE"""),1)</f>
        <v>1</v>
      </c>
      <c r="X17" s="2">
        <f t="shared" ca="1" si="0"/>
        <v>330</v>
      </c>
    </row>
    <row r="18" spans="1:26" ht="12" customHeight="1">
      <c r="A18" s="61">
        <f ca="1">IFERROR(__xludf.DUMMYFUNCTION("""COMPUTED_VALUE"""),4)</f>
        <v>4</v>
      </c>
      <c r="B18" s="113" t="str">
        <f ca="1">IFERROR(__xludf.DUMMYFUNCTION("""COMPUTED_VALUE"""),"Motta Federico")</f>
        <v>Motta Federico</v>
      </c>
      <c r="C18" s="114"/>
      <c r="D18" s="62" t="str">
        <f ca="1">IFERROR(__xludf.DUMMYFUNCTION("""COMPUTED_VALUE"""),"MTV München")</f>
        <v>MTV München</v>
      </c>
      <c r="E18" s="63"/>
      <c r="F18" s="64">
        <f ca="1">IFERROR(__xludf.DUMMYFUNCTION("""COMPUTED_VALUE"""),0)</f>
        <v>0</v>
      </c>
      <c r="G18" s="65">
        <f ca="1">IFERROR(__xludf.DUMMYFUNCTION("""COMPUTED_VALUE"""),0)</f>
        <v>0</v>
      </c>
      <c r="H18" s="65">
        <f ca="1">IFERROR(__xludf.DUMMYFUNCTION("""COMPUTED_VALUE"""),10)</f>
        <v>10</v>
      </c>
      <c r="I18" s="66">
        <f ca="1">IFERROR(__xludf.DUMMYFUNCTION("""COMPUTED_VALUE"""),1)</f>
        <v>1</v>
      </c>
      <c r="J18" s="65">
        <f ca="1">IFERROR(__xludf.DUMMYFUNCTION("""COMPUTED_VALUE"""),10)</f>
        <v>10</v>
      </c>
      <c r="K18" s="65">
        <f ca="1">IFERROR(__xludf.DUMMYFUNCTION("""COMPUTED_VALUE"""),0)</f>
        <v>0</v>
      </c>
      <c r="L18" s="66">
        <f ca="1">IFERROR(__xludf.DUMMYFUNCTION("""COMPUTED_VALUE"""),0)</f>
        <v>0</v>
      </c>
      <c r="M18" s="65">
        <f ca="1">IFERROR(__xludf.DUMMYFUNCTION("""COMPUTED_VALUE"""),0)</f>
        <v>0</v>
      </c>
      <c r="N18" s="65">
        <f ca="1">IFERROR(__xludf.DUMMYFUNCTION("""COMPUTED_VALUE"""),10)</f>
        <v>10</v>
      </c>
      <c r="O18" s="66" t="str">
        <f ca="1">IFERROR(__xludf.DUMMYFUNCTION("""COMPUTED_VALUE"""),"X")</f>
        <v>X</v>
      </c>
      <c r="P18" s="65" t="str">
        <f ca="1">IFERROR(__xludf.DUMMYFUNCTION("""COMPUTED_VALUE"""),"X")</f>
        <v>X</v>
      </c>
      <c r="Q18" s="67" t="str">
        <f ca="1">IFERROR(__xludf.DUMMYFUNCTION("""COMPUTED_VALUE"""),"X")</f>
        <v>X</v>
      </c>
      <c r="R18" s="34">
        <f ca="1">IFERROR(__xludf.DUMMYFUNCTION("""COMPUTED_VALUE"""),1)</f>
        <v>1</v>
      </c>
      <c r="S18" s="63"/>
      <c r="T18" s="66">
        <f ca="1">IFERROR(__xludf.DUMMYFUNCTION("""COMPUTED_VALUE"""),10)</f>
        <v>10</v>
      </c>
      <c r="U18" s="68">
        <f ca="1">IFERROR(__xludf.DUMMYFUNCTION("""COMPUTED_VALUE"""),20)</f>
        <v>20</v>
      </c>
      <c r="V18" s="30"/>
      <c r="W18" s="69">
        <f ca="1">IFERROR(__xludf.DUMMYFUNCTION("""COMPUTED_VALUE"""),3)</f>
        <v>3</v>
      </c>
      <c r="X18" s="2">
        <f t="shared" ca="1" si="0"/>
        <v>90</v>
      </c>
    </row>
    <row r="19" spans="1:26" ht="11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70"/>
      <c r="Y19" s="71"/>
      <c r="Z19" s="71"/>
    </row>
    <row r="20" spans="1:26" ht="12" customHeight="1">
      <c r="A20" s="72" t="str">
        <f ca="1">IFERROR(__xludf.DUMMYFUNCTION("""COMPUTED_VALUE"""),"Kampffolgen Pool  A :")</f>
        <v>Kampffolgen Pool  A :</v>
      </c>
      <c r="B20" s="73"/>
      <c r="C20" s="73"/>
      <c r="D20" s="30"/>
      <c r="E20" s="30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5"/>
      <c r="R20" s="34" t="str">
        <f ca="1">IFERROR(__xludf.DUMMYFUNCTION("""COMPUTED_VALUE"""),"  Erg.")</f>
        <v xml:space="preserve">  Erg.</v>
      </c>
      <c r="S20" s="76"/>
      <c r="T20" s="35" t="str">
        <f ca="1">IFERROR(__xludf.DUMMYFUNCTION("""COMPUTED_VALUE"""),"Unterbew.")</f>
        <v>Unterbew.</v>
      </c>
      <c r="U20" s="76"/>
      <c r="V20" s="10"/>
      <c r="W20" s="1"/>
      <c r="X20" s="70"/>
      <c r="Y20" s="71"/>
      <c r="Z20" s="71"/>
    </row>
    <row r="21" spans="1:26" ht="12" customHeight="1">
      <c r="A21" s="77" t="str">
        <f ca="1">IFERROR(__xludf.DUMMYFUNCTION("""COMPUTED_VALUE""")," 1 - 2")</f>
        <v xml:space="preserve"> 1 - 2</v>
      </c>
      <c r="B21" s="78" t="str">
        <f ca="1">IFERROR(__xludf.DUMMYFUNCTION("""COMPUTED_VALUE"""),"Ampletzer Philipp")</f>
        <v>Ampletzer Philipp</v>
      </c>
      <c r="C21" s="7"/>
      <c r="D21" s="78" t="str">
        <f ca="1">IFERROR(__xludf.DUMMYFUNCTION("""COMPUTED_VALUE"""),"TSV Grafing")</f>
        <v>TSV Grafing</v>
      </c>
      <c r="E21" s="79" t="str">
        <f ca="1">IFERROR(__xludf.DUMMYFUNCTION("""COMPUTED_VALUE""")," -")</f>
        <v xml:space="preserve"> -</v>
      </c>
      <c r="F21" s="12" t="str">
        <f ca="1">IFERROR(__xludf.DUMMYFUNCTION("""COMPUTED_VALUE"""),"Boersma Christoph")</f>
        <v>Boersma Christoph</v>
      </c>
      <c r="G21" s="7"/>
      <c r="H21" s="7"/>
      <c r="I21" s="7"/>
      <c r="J21" s="7"/>
      <c r="K21" s="7"/>
      <c r="L21" s="7" t="str">
        <f ca="1">IFERROR(__xludf.DUMMYFUNCTION("""COMPUTED_VALUE"""),"Heidelberger Judo Club e.V.")</f>
        <v>Heidelberger Judo Club e.V.</v>
      </c>
      <c r="M21" s="7"/>
      <c r="N21" s="7"/>
      <c r="O21" s="7"/>
      <c r="P21" s="7"/>
      <c r="Q21" s="7"/>
      <c r="R21" s="80">
        <f ca="1">IFERROR(__xludf.DUMMYFUNCTION("""COMPUTED_VALUE"""),1)</f>
        <v>1</v>
      </c>
      <c r="S21" s="81">
        <f ca="1">IFERROR(__xludf.DUMMYFUNCTION("""COMPUTED_VALUE"""),0)</f>
        <v>0</v>
      </c>
      <c r="T21" s="80">
        <f ca="1">IFERROR(__xludf.DUMMYFUNCTION("""COMPUTED_VALUE"""),10)</f>
        <v>10</v>
      </c>
      <c r="U21" s="81">
        <f ca="1">IFERROR(__xludf.DUMMYFUNCTION("""COMPUTED_VALUE"""),0)</f>
        <v>0</v>
      </c>
      <c r="V21" s="1"/>
      <c r="W21" s="1"/>
      <c r="X21" s="70"/>
      <c r="Y21" s="71"/>
      <c r="Z21" s="71"/>
    </row>
    <row r="22" spans="1:26" ht="12" customHeight="1">
      <c r="A22" s="82" t="str">
        <f ca="1">IFERROR(__xludf.DUMMYFUNCTION("""COMPUTED_VALUE""")," 3 - 4 ")</f>
        <v xml:space="preserve"> 3 - 4 </v>
      </c>
      <c r="B22" s="83" t="str">
        <f ca="1">IFERROR(__xludf.DUMMYFUNCTION("""COMPUTED_VALUE"""),"Kölblinger Marius")</f>
        <v>Kölblinger Marius</v>
      </c>
      <c r="C22" s="16"/>
      <c r="D22" s="83" t="str">
        <f ca="1">IFERROR(__xludf.DUMMYFUNCTION("""COMPUTED_VALUE"""),"VfL Sindelfingen")</f>
        <v>VfL Sindelfingen</v>
      </c>
      <c r="E22" s="84" t="str">
        <f ca="1">IFERROR(__xludf.DUMMYFUNCTION("""COMPUTED_VALUE""")," -")</f>
        <v xml:space="preserve"> -</v>
      </c>
      <c r="F22" s="17" t="str">
        <f ca="1">IFERROR(__xludf.DUMMYFUNCTION("""COMPUTED_VALUE"""),"Motta Federico")</f>
        <v>Motta Federico</v>
      </c>
      <c r="G22" s="16"/>
      <c r="H22" s="16"/>
      <c r="I22" s="16"/>
      <c r="J22" s="16"/>
      <c r="K22" s="16"/>
      <c r="L22" s="16" t="str">
        <f ca="1">IFERROR(__xludf.DUMMYFUNCTION("""COMPUTED_VALUE"""),"MTV München")</f>
        <v>MTV München</v>
      </c>
      <c r="M22" s="16"/>
      <c r="N22" s="16"/>
      <c r="O22" s="16"/>
      <c r="P22" s="16"/>
      <c r="Q22" s="16"/>
      <c r="R22" s="85">
        <f ca="1">IFERROR(__xludf.DUMMYFUNCTION("""COMPUTED_VALUE"""),1)</f>
        <v>1</v>
      </c>
      <c r="S22" s="86">
        <f ca="1">IFERROR(__xludf.DUMMYFUNCTION("""COMPUTED_VALUE"""),0)</f>
        <v>0</v>
      </c>
      <c r="T22" s="85">
        <f ca="1">IFERROR(__xludf.DUMMYFUNCTION("""COMPUTED_VALUE"""),10)</f>
        <v>10</v>
      </c>
      <c r="U22" s="86">
        <f ca="1">IFERROR(__xludf.DUMMYFUNCTION("""COMPUTED_VALUE"""),0)</f>
        <v>0</v>
      </c>
      <c r="V22" s="1"/>
      <c r="W22" s="1"/>
      <c r="X22" s="70"/>
      <c r="Y22" s="71"/>
      <c r="Z22" s="71"/>
    </row>
    <row r="23" spans="1:26" ht="12" customHeight="1">
      <c r="A23" s="87" t="str">
        <f ca="1">IFERROR(__xludf.DUMMYFUNCTION("""COMPUTED_VALUE""")," 1 - 4 ")</f>
        <v xml:space="preserve"> 1 - 4 </v>
      </c>
      <c r="B23" s="83" t="str">
        <f ca="1">IFERROR(__xludf.DUMMYFUNCTION("""COMPUTED_VALUE"""),"Ampletzer Philipp")</f>
        <v>Ampletzer Philipp</v>
      </c>
      <c r="C23" s="16"/>
      <c r="D23" s="83" t="str">
        <f ca="1">IFERROR(__xludf.DUMMYFUNCTION("""COMPUTED_VALUE"""),"TSV Grafing")</f>
        <v>TSV Grafing</v>
      </c>
      <c r="E23" s="84" t="str">
        <f ca="1">IFERROR(__xludf.DUMMYFUNCTION("""COMPUTED_VALUE""")," -")</f>
        <v xml:space="preserve"> -</v>
      </c>
      <c r="F23" s="17" t="str">
        <f ca="1">IFERROR(__xludf.DUMMYFUNCTION("""COMPUTED_VALUE"""),"Motta Federico")</f>
        <v>Motta Federico</v>
      </c>
      <c r="G23" s="16"/>
      <c r="H23" s="16"/>
      <c r="I23" s="16"/>
      <c r="J23" s="16"/>
      <c r="K23" s="16"/>
      <c r="L23" s="16" t="str">
        <f ca="1">IFERROR(__xludf.DUMMYFUNCTION("""COMPUTED_VALUE"""),"MTV München")</f>
        <v>MTV München</v>
      </c>
      <c r="M23" s="16"/>
      <c r="N23" s="16"/>
      <c r="O23" s="16"/>
      <c r="P23" s="16"/>
      <c r="Q23" s="16"/>
      <c r="R23" s="85">
        <f ca="1">IFERROR(__xludf.DUMMYFUNCTION("""COMPUTED_VALUE"""),1)</f>
        <v>1</v>
      </c>
      <c r="S23" s="86">
        <f ca="1">IFERROR(__xludf.DUMMYFUNCTION("""COMPUTED_VALUE"""),0)</f>
        <v>0</v>
      </c>
      <c r="T23" s="85">
        <f ca="1">IFERROR(__xludf.DUMMYFUNCTION("""COMPUTED_VALUE"""),10)</f>
        <v>10</v>
      </c>
      <c r="U23" s="86">
        <f ca="1">IFERROR(__xludf.DUMMYFUNCTION("""COMPUTED_VALUE"""),0)</f>
        <v>0</v>
      </c>
      <c r="V23" s="1"/>
      <c r="W23" s="1"/>
      <c r="X23" s="70"/>
      <c r="Y23" s="71"/>
      <c r="Z23" s="71"/>
    </row>
    <row r="24" spans="1:26" ht="15.75" customHeight="1">
      <c r="A24" s="87" t="str">
        <f ca="1">IFERROR(__xludf.DUMMYFUNCTION("""COMPUTED_VALUE""")," 2 - 3")</f>
        <v xml:space="preserve"> 2 - 3</v>
      </c>
      <c r="B24" s="83" t="str">
        <f ca="1">IFERROR(__xludf.DUMMYFUNCTION("""COMPUTED_VALUE"""),"Boersma Christoph")</f>
        <v>Boersma Christoph</v>
      </c>
      <c r="C24" s="16"/>
      <c r="D24" s="83" t="str">
        <f ca="1">IFERROR(__xludf.DUMMYFUNCTION("""COMPUTED_VALUE"""),"Heidelberger Judo Club e.V.")</f>
        <v>Heidelberger Judo Club e.V.</v>
      </c>
      <c r="E24" s="84" t="str">
        <f ca="1">IFERROR(__xludf.DUMMYFUNCTION("""COMPUTED_VALUE""")," -")</f>
        <v xml:space="preserve"> -</v>
      </c>
      <c r="F24" s="17" t="str">
        <f ca="1">IFERROR(__xludf.DUMMYFUNCTION("""COMPUTED_VALUE"""),"Kölblinger Marius")</f>
        <v>Kölblinger Marius</v>
      </c>
      <c r="G24" s="16"/>
      <c r="H24" s="16"/>
      <c r="I24" s="16"/>
      <c r="J24" s="16"/>
      <c r="K24" s="16"/>
      <c r="L24" s="16" t="str">
        <f ca="1">IFERROR(__xludf.DUMMYFUNCTION("""COMPUTED_VALUE"""),"VfL Sindelfingen")</f>
        <v>VfL Sindelfingen</v>
      </c>
      <c r="M24" s="16"/>
      <c r="N24" s="16"/>
      <c r="O24" s="16"/>
      <c r="P24" s="16"/>
      <c r="Q24" s="16"/>
      <c r="R24" s="85">
        <f ca="1">IFERROR(__xludf.DUMMYFUNCTION("""COMPUTED_VALUE"""),0)</f>
        <v>0</v>
      </c>
      <c r="S24" s="86">
        <f ca="1">IFERROR(__xludf.DUMMYFUNCTION("""COMPUTED_VALUE"""),1)</f>
        <v>1</v>
      </c>
      <c r="T24" s="85">
        <f ca="1">IFERROR(__xludf.DUMMYFUNCTION("""COMPUTED_VALUE"""),0)</f>
        <v>0</v>
      </c>
      <c r="U24" s="86">
        <f ca="1">IFERROR(__xludf.DUMMYFUNCTION("""COMPUTED_VALUE"""),10)</f>
        <v>10</v>
      </c>
      <c r="V24" s="1"/>
      <c r="W24" s="1"/>
      <c r="X24" s="2"/>
    </row>
    <row r="25" spans="1:26" ht="17.25" customHeight="1">
      <c r="A25" s="87" t="str">
        <f ca="1">IFERROR(__xludf.DUMMYFUNCTION("""COMPUTED_VALUE""")," 1 - 3")</f>
        <v xml:space="preserve"> 1 - 3</v>
      </c>
      <c r="B25" s="83" t="str">
        <f ca="1">IFERROR(__xludf.DUMMYFUNCTION("""COMPUTED_VALUE"""),"Ampletzer Philipp")</f>
        <v>Ampletzer Philipp</v>
      </c>
      <c r="C25" s="16"/>
      <c r="D25" s="83" t="str">
        <f ca="1">IFERROR(__xludf.DUMMYFUNCTION("""COMPUTED_VALUE"""),"TSV Grafing")</f>
        <v>TSV Grafing</v>
      </c>
      <c r="E25" s="84" t="str">
        <f ca="1">IFERROR(__xludf.DUMMYFUNCTION("""COMPUTED_VALUE""")," -")</f>
        <v xml:space="preserve"> -</v>
      </c>
      <c r="F25" s="17" t="str">
        <f ca="1">IFERROR(__xludf.DUMMYFUNCTION("""COMPUTED_VALUE"""),"Kölblinger Marius")</f>
        <v>Kölblinger Marius</v>
      </c>
      <c r="G25" s="16"/>
      <c r="H25" s="16"/>
      <c r="I25" s="16"/>
      <c r="J25" s="16"/>
      <c r="K25" s="16"/>
      <c r="L25" s="16" t="str">
        <f ca="1">IFERROR(__xludf.DUMMYFUNCTION("""COMPUTED_VALUE"""),"VfL Sindelfingen")</f>
        <v>VfL Sindelfingen</v>
      </c>
      <c r="M25" s="16"/>
      <c r="N25" s="16"/>
      <c r="O25" s="16"/>
      <c r="P25" s="16"/>
      <c r="Q25" s="16"/>
      <c r="R25" s="85">
        <f ca="1">IFERROR(__xludf.DUMMYFUNCTION("""COMPUTED_VALUE"""),0)</f>
        <v>0</v>
      </c>
      <c r="S25" s="86">
        <f ca="1">IFERROR(__xludf.DUMMYFUNCTION("""COMPUTED_VALUE"""),1)</f>
        <v>1</v>
      </c>
      <c r="T25" s="85">
        <f ca="1">IFERROR(__xludf.DUMMYFUNCTION("""COMPUTED_VALUE"""),0)</f>
        <v>0</v>
      </c>
      <c r="U25" s="86">
        <f ca="1">IFERROR(__xludf.DUMMYFUNCTION("""COMPUTED_VALUE"""),10)</f>
        <v>10</v>
      </c>
      <c r="V25" s="1"/>
      <c r="W25" s="1"/>
      <c r="X25" s="2"/>
    </row>
    <row r="26" spans="1:26" ht="16.5" customHeight="1">
      <c r="A26" s="88" t="str">
        <f ca="1">IFERROR(__xludf.DUMMYFUNCTION("""COMPUTED_VALUE""")," 2 - 4")</f>
        <v xml:space="preserve"> 2 - 4</v>
      </c>
      <c r="B26" s="89" t="str">
        <f ca="1">IFERROR(__xludf.DUMMYFUNCTION("""COMPUTED_VALUE"""),"Boersma Christoph")</f>
        <v>Boersma Christoph</v>
      </c>
      <c r="C26" s="90"/>
      <c r="D26" s="89" t="str">
        <f ca="1">IFERROR(__xludf.DUMMYFUNCTION("""COMPUTED_VALUE"""),"Heidelberger Judo Club e.V.")</f>
        <v>Heidelberger Judo Club e.V.</v>
      </c>
      <c r="E26" s="91" t="str">
        <f ca="1">IFERROR(__xludf.DUMMYFUNCTION("""COMPUTED_VALUE""")," -")</f>
        <v xml:space="preserve"> -</v>
      </c>
      <c r="F26" s="92" t="str">
        <f ca="1">IFERROR(__xludf.DUMMYFUNCTION("""COMPUTED_VALUE"""),"Motta Federico")</f>
        <v>Motta Federico</v>
      </c>
      <c r="G26" s="90"/>
      <c r="H26" s="90"/>
      <c r="I26" s="90"/>
      <c r="J26" s="90"/>
      <c r="K26" s="90"/>
      <c r="L26" s="90" t="str">
        <f ca="1">IFERROR(__xludf.DUMMYFUNCTION("""COMPUTED_VALUE"""),"MTV München")</f>
        <v>MTV München</v>
      </c>
      <c r="M26" s="90"/>
      <c r="N26" s="90"/>
      <c r="O26" s="90"/>
      <c r="P26" s="90"/>
      <c r="Q26" s="90"/>
      <c r="R26" s="93">
        <f ca="1">IFERROR(__xludf.DUMMYFUNCTION("""COMPUTED_VALUE"""),0)</f>
        <v>0</v>
      </c>
      <c r="S26" s="94">
        <f ca="1">IFERROR(__xludf.DUMMYFUNCTION("""COMPUTED_VALUE"""),1)</f>
        <v>1</v>
      </c>
      <c r="T26" s="93">
        <f ca="1">IFERROR(__xludf.DUMMYFUNCTION("""COMPUTED_VALUE"""),0)</f>
        <v>0</v>
      </c>
      <c r="U26" s="94">
        <f ca="1">IFERROR(__xludf.DUMMYFUNCTION("""COMPUTED_VALUE"""),10)</f>
        <v>10</v>
      </c>
      <c r="V26" s="1"/>
      <c r="W26" s="1"/>
      <c r="X26" s="2"/>
    </row>
    <row r="27" spans="1:26" ht="12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2"/>
    </row>
    <row r="28" spans="1:26" ht="12" customHeight="1">
      <c r="A28" s="28"/>
      <c r="B28" s="29"/>
      <c r="C28" s="29"/>
      <c r="D28" s="29"/>
      <c r="E28" s="29"/>
      <c r="F28" s="30"/>
      <c r="G28" s="30"/>
      <c r="H28" s="30"/>
      <c r="I28" s="30"/>
      <c r="J28" s="30"/>
      <c r="K28" s="31"/>
      <c r="L28" s="32"/>
      <c r="M28" s="30"/>
      <c r="N28" s="30"/>
      <c r="O28" s="30"/>
      <c r="P28" s="30"/>
      <c r="Q28" s="30"/>
      <c r="R28" s="34" t="str">
        <f ca="1">IFERROR(__xludf.DUMMYFUNCTION("""COMPUTED_VALUE"""),"Gesamtwertung")</f>
        <v>Gesamtwertung</v>
      </c>
      <c r="S28" s="35"/>
      <c r="T28" s="35"/>
      <c r="U28" s="36"/>
      <c r="V28" s="30"/>
      <c r="W28" s="33"/>
      <c r="X28" s="2"/>
    </row>
    <row r="29" spans="1:26" ht="12" customHeight="1">
      <c r="A29" s="37" t="str">
        <f ca="1">IFERROR(__xludf.DUMMYFUNCTION("""COMPUTED_VALUE"""),"B")</f>
        <v>B</v>
      </c>
      <c r="B29" s="38" t="str">
        <f ca="1">IFERROR(__xludf.DUMMYFUNCTION("""COMPUTED_VALUE"""),"Name")</f>
        <v>Name</v>
      </c>
      <c r="C29" s="95"/>
      <c r="D29" s="38" t="str">
        <f ca="1">IFERROR(__xludf.DUMMYFUNCTION("""COMPUTED_VALUE"""),"Verein")</f>
        <v>Verein</v>
      </c>
      <c r="E29" s="95"/>
      <c r="F29" s="41" t="str">
        <f ca="1">IFERROR(__xludf.DUMMYFUNCTION("""COMPUTED_VALUE"""),"Pkt.")</f>
        <v>Pkt.</v>
      </c>
      <c r="G29" s="42" t="str">
        <f ca="1">IFERROR(__xludf.DUMMYFUNCTION("""COMPUTED_VALUE"""),"Unterberwert.")</f>
        <v>Unterberwert.</v>
      </c>
      <c r="H29" s="43"/>
      <c r="I29" s="44" t="str">
        <f ca="1">IFERROR(__xludf.DUMMYFUNCTION("""COMPUTED_VALUE"""),"Pkt.")</f>
        <v>Pkt.</v>
      </c>
      <c r="J29" s="42" t="str">
        <f ca="1">IFERROR(__xludf.DUMMYFUNCTION("""COMPUTED_VALUE"""),"Unterberwert.")</f>
        <v>Unterberwert.</v>
      </c>
      <c r="K29" s="43"/>
      <c r="L29" s="44" t="str">
        <f ca="1">IFERROR(__xludf.DUMMYFUNCTION("""COMPUTED_VALUE"""),"Pkt.")</f>
        <v>Pkt.</v>
      </c>
      <c r="M29" s="42" t="str">
        <f ca="1">IFERROR(__xludf.DUMMYFUNCTION("""COMPUTED_VALUE"""),"Unterberwert.")</f>
        <v>Unterberwert.</v>
      </c>
      <c r="N29" s="42"/>
      <c r="O29" s="44" t="str">
        <f ca="1">IFERROR(__xludf.DUMMYFUNCTION("""COMPUTED_VALUE"""),"Pkt.")</f>
        <v>Pkt.</v>
      </c>
      <c r="P29" s="42" t="str">
        <f ca="1">IFERROR(__xludf.DUMMYFUNCTION("""COMPUTED_VALUE"""),"Unterberwert.")</f>
        <v>Unterberwert.</v>
      </c>
      <c r="Q29" s="45"/>
      <c r="R29" s="96" t="str">
        <f ca="1">IFERROR(__xludf.DUMMYFUNCTION("""COMPUTED_VALUE"""),"Punkte")</f>
        <v>Punkte</v>
      </c>
      <c r="S29" s="47"/>
      <c r="T29" s="48" t="str">
        <f ca="1">IFERROR(__xludf.DUMMYFUNCTION("""COMPUTED_VALUE"""),"Unterbew.")</f>
        <v>Unterbew.</v>
      </c>
      <c r="U29" s="47"/>
      <c r="V29" s="97"/>
      <c r="W29" s="49" t="str">
        <f ca="1">IFERROR(__xludf.DUMMYFUNCTION("""COMPUTED_VALUE"""),"Ergeb.")</f>
        <v>Ergeb.</v>
      </c>
      <c r="X29" s="2"/>
    </row>
    <row r="30" spans="1:26" ht="12" customHeight="1">
      <c r="A30" s="50" t="str">
        <f ca="1">IFERROR(__xludf.DUMMYFUNCTION("""COMPUTED_VALUE"""),"LOS")</f>
        <v>LOS</v>
      </c>
      <c r="B30" s="98"/>
      <c r="C30" s="98"/>
      <c r="D30" s="98"/>
      <c r="E30" s="98"/>
      <c r="F30" s="55"/>
      <c r="G30" s="56">
        <f ca="1">IFERROR(__xludf.DUMMYFUNCTION("""COMPUTED_VALUE"""),1)</f>
        <v>1</v>
      </c>
      <c r="H30" s="57"/>
      <c r="I30" s="55"/>
      <c r="J30" s="56">
        <f ca="1">IFERROR(__xludf.DUMMYFUNCTION("""COMPUTED_VALUE"""),2)</f>
        <v>2</v>
      </c>
      <c r="K30" s="57"/>
      <c r="L30" s="55"/>
      <c r="M30" s="56">
        <f ca="1">IFERROR(__xludf.DUMMYFUNCTION("""COMPUTED_VALUE"""),3)</f>
        <v>3</v>
      </c>
      <c r="N30" s="57"/>
      <c r="O30" s="55"/>
      <c r="P30" s="56">
        <f ca="1">IFERROR(__xludf.DUMMYFUNCTION("""COMPUTED_VALUE"""),4)</f>
        <v>4</v>
      </c>
      <c r="Q30" s="57"/>
      <c r="R30" s="99"/>
      <c r="S30" s="58"/>
      <c r="T30" s="100"/>
      <c r="U30" s="58"/>
      <c r="V30" s="58"/>
      <c r="W30" s="60"/>
      <c r="X30" s="2"/>
    </row>
    <row r="31" spans="1:26" ht="12" customHeight="1">
      <c r="A31" s="61">
        <f ca="1">IFERROR(__xludf.DUMMYFUNCTION("""COMPUTED_VALUE"""),5)</f>
        <v>5</v>
      </c>
      <c r="B31" s="113" t="str">
        <f ca="1">IFERROR(__xludf.DUMMYFUNCTION("""COMPUTED_VALUE"""),"Müller Felix")</f>
        <v>Müller Felix</v>
      </c>
      <c r="C31" s="114"/>
      <c r="D31" s="101" t="str">
        <f ca="1">IFERROR(__xludf.DUMMYFUNCTION("""COMPUTED_VALUE"""),"Polizei-SV Königsbrunn")</f>
        <v>Polizei-SV Königsbrunn</v>
      </c>
      <c r="E31" s="35"/>
      <c r="F31" s="66" t="str">
        <f ca="1">IFERROR(__xludf.DUMMYFUNCTION("""COMPUTED_VALUE"""),"X")</f>
        <v>X</v>
      </c>
      <c r="G31" s="65" t="str">
        <f ca="1">IFERROR(__xludf.DUMMYFUNCTION("""COMPUTED_VALUE"""),"X")</f>
        <v>X</v>
      </c>
      <c r="H31" s="65" t="str">
        <f ca="1">IFERROR(__xludf.DUMMYFUNCTION("""COMPUTED_VALUE"""),"X")</f>
        <v>X</v>
      </c>
      <c r="I31" s="66">
        <f ca="1">IFERROR(__xludf.DUMMYFUNCTION("""COMPUTED_VALUE"""),0)</f>
        <v>0</v>
      </c>
      <c r="J31" s="65">
        <f ca="1">IFERROR(__xludf.DUMMYFUNCTION("""COMPUTED_VALUE"""),0)</f>
        <v>0</v>
      </c>
      <c r="K31" s="65">
        <f ca="1">IFERROR(__xludf.DUMMYFUNCTION("""COMPUTED_VALUE"""),10)</f>
        <v>10</v>
      </c>
      <c r="L31" s="66">
        <f ca="1">IFERROR(__xludf.DUMMYFUNCTION("""COMPUTED_VALUE"""),0)</f>
        <v>0</v>
      </c>
      <c r="M31" s="65">
        <f ca="1">IFERROR(__xludf.DUMMYFUNCTION("""COMPUTED_VALUE"""),0)</f>
        <v>0</v>
      </c>
      <c r="N31" s="65">
        <f ca="1">IFERROR(__xludf.DUMMYFUNCTION("""COMPUTED_VALUE"""),10)</f>
        <v>10</v>
      </c>
      <c r="O31" s="66">
        <f ca="1">IFERROR(__xludf.DUMMYFUNCTION("""COMPUTED_VALUE"""),0)</f>
        <v>0</v>
      </c>
      <c r="P31" s="65">
        <f ca="1">IFERROR(__xludf.DUMMYFUNCTION("""COMPUTED_VALUE"""),0)</f>
        <v>0</v>
      </c>
      <c r="Q31" s="67">
        <f ca="1">IFERROR(__xludf.DUMMYFUNCTION("""COMPUTED_VALUE"""),10)</f>
        <v>10</v>
      </c>
      <c r="R31" s="34">
        <f ca="1">IFERROR(__xludf.DUMMYFUNCTION("""COMPUTED_VALUE"""),0)</f>
        <v>0</v>
      </c>
      <c r="S31" s="63"/>
      <c r="T31" s="66">
        <f ca="1">IFERROR(__xludf.DUMMYFUNCTION("""COMPUTED_VALUE"""),0)</f>
        <v>0</v>
      </c>
      <c r="U31" s="68">
        <f ca="1">IFERROR(__xludf.DUMMYFUNCTION("""COMPUTED_VALUE"""),30)</f>
        <v>30</v>
      </c>
      <c r="V31" s="102"/>
      <c r="W31" s="69">
        <f ca="1">IFERROR(__xludf.DUMMYFUNCTION("""COMPUTED_VALUE"""),4)</f>
        <v>4</v>
      </c>
      <c r="X31" s="2">
        <f t="shared" ref="X31:X34" ca="1" si="1">IF(B31=0,"",R31*100+(T31-U31))</f>
        <v>-30</v>
      </c>
    </row>
    <row r="32" spans="1:26" ht="12" customHeight="1">
      <c r="A32" s="61">
        <f ca="1">IFERROR(__xludf.DUMMYFUNCTION("""COMPUTED_VALUE"""),6)</f>
        <v>6</v>
      </c>
      <c r="B32" s="113" t="str">
        <f ca="1">IFERROR(__xludf.DUMMYFUNCTION("""COMPUTED_VALUE"""),"Mutschler Leon")</f>
        <v>Mutschler Leon</v>
      </c>
      <c r="C32" s="114"/>
      <c r="D32" s="101" t="str">
        <f ca="1">IFERROR(__xludf.DUMMYFUNCTION("""COMPUTED_VALUE"""),"Heidelberger Judo Club e.V.")</f>
        <v>Heidelberger Judo Club e.V.</v>
      </c>
      <c r="E32" s="35"/>
      <c r="F32" s="66">
        <f ca="1">IFERROR(__xludf.DUMMYFUNCTION("""COMPUTED_VALUE"""),1)</f>
        <v>1</v>
      </c>
      <c r="G32" s="65">
        <f ca="1">IFERROR(__xludf.DUMMYFUNCTION("""COMPUTED_VALUE"""),10)</f>
        <v>10</v>
      </c>
      <c r="H32" s="65">
        <f ca="1">IFERROR(__xludf.DUMMYFUNCTION("""COMPUTED_VALUE"""),0)</f>
        <v>0</v>
      </c>
      <c r="I32" s="66" t="str">
        <f ca="1">IFERROR(__xludf.DUMMYFUNCTION("""COMPUTED_VALUE"""),"X")</f>
        <v>X</v>
      </c>
      <c r="J32" s="65" t="str">
        <f ca="1">IFERROR(__xludf.DUMMYFUNCTION("""COMPUTED_VALUE"""),"X")</f>
        <v>X</v>
      </c>
      <c r="K32" s="65" t="str">
        <f ca="1">IFERROR(__xludf.DUMMYFUNCTION("""COMPUTED_VALUE"""),"X")</f>
        <v>X</v>
      </c>
      <c r="L32" s="66">
        <f ca="1">IFERROR(__xludf.DUMMYFUNCTION("""COMPUTED_VALUE"""),1)</f>
        <v>1</v>
      </c>
      <c r="M32" s="65">
        <f ca="1">IFERROR(__xludf.DUMMYFUNCTION("""COMPUTED_VALUE"""),10)</f>
        <v>10</v>
      </c>
      <c r="N32" s="65">
        <f ca="1">IFERROR(__xludf.DUMMYFUNCTION("""COMPUTED_VALUE"""),0)</f>
        <v>0</v>
      </c>
      <c r="O32" s="66">
        <f ca="1">IFERROR(__xludf.DUMMYFUNCTION("""COMPUTED_VALUE"""),1)</f>
        <v>1</v>
      </c>
      <c r="P32" s="65">
        <f ca="1">IFERROR(__xludf.DUMMYFUNCTION("""COMPUTED_VALUE"""),7)</f>
        <v>7</v>
      </c>
      <c r="Q32" s="67">
        <f ca="1">IFERROR(__xludf.DUMMYFUNCTION("""COMPUTED_VALUE"""),0)</f>
        <v>0</v>
      </c>
      <c r="R32" s="34">
        <f ca="1">IFERROR(__xludf.DUMMYFUNCTION("""COMPUTED_VALUE"""),3)</f>
        <v>3</v>
      </c>
      <c r="S32" s="63"/>
      <c r="T32" s="66">
        <f ca="1">IFERROR(__xludf.DUMMYFUNCTION("""COMPUTED_VALUE"""),27)</f>
        <v>27</v>
      </c>
      <c r="U32" s="68">
        <f ca="1">IFERROR(__xludf.DUMMYFUNCTION("""COMPUTED_VALUE"""),0)</f>
        <v>0</v>
      </c>
      <c r="V32" s="102"/>
      <c r="W32" s="69">
        <f ca="1">IFERROR(__xludf.DUMMYFUNCTION("""COMPUTED_VALUE"""),1)</f>
        <v>1</v>
      </c>
      <c r="X32" s="2">
        <f t="shared" ca="1" si="1"/>
        <v>327</v>
      </c>
    </row>
    <row r="33" spans="1:24" ht="12" customHeight="1">
      <c r="A33" s="61">
        <f ca="1">IFERROR(__xludf.DUMMYFUNCTION("""COMPUTED_VALUE"""),7)</f>
        <v>7</v>
      </c>
      <c r="B33" s="113" t="str">
        <f ca="1">IFERROR(__xludf.DUMMYFUNCTION("""COMPUTED_VALUE"""),"Ruhland Nils")</f>
        <v>Ruhland Nils</v>
      </c>
      <c r="C33" s="114"/>
      <c r="D33" s="101" t="str">
        <f ca="1">IFERROR(__xludf.DUMMYFUNCTION("""COMPUTED_VALUE"""),"VfL Sindelfingen")</f>
        <v>VfL Sindelfingen</v>
      </c>
      <c r="E33" s="35"/>
      <c r="F33" s="66">
        <f ca="1">IFERROR(__xludf.DUMMYFUNCTION("""COMPUTED_VALUE"""),1)</f>
        <v>1</v>
      </c>
      <c r="G33" s="65">
        <f ca="1">IFERROR(__xludf.DUMMYFUNCTION("""COMPUTED_VALUE"""),10)</f>
        <v>10</v>
      </c>
      <c r="H33" s="65">
        <f ca="1">IFERROR(__xludf.DUMMYFUNCTION("""COMPUTED_VALUE"""),0)</f>
        <v>0</v>
      </c>
      <c r="I33" s="66">
        <f ca="1">IFERROR(__xludf.DUMMYFUNCTION("""COMPUTED_VALUE"""),0)</f>
        <v>0</v>
      </c>
      <c r="J33" s="65">
        <f ca="1">IFERROR(__xludf.DUMMYFUNCTION("""COMPUTED_VALUE"""),0)</f>
        <v>0</v>
      </c>
      <c r="K33" s="65">
        <f ca="1">IFERROR(__xludf.DUMMYFUNCTION("""COMPUTED_VALUE"""),10)</f>
        <v>10</v>
      </c>
      <c r="L33" s="66" t="str">
        <f ca="1">IFERROR(__xludf.DUMMYFUNCTION("""COMPUTED_VALUE"""),"X")</f>
        <v>X</v>
      </c>
      <c r="M33" s="65" t="str">
        <f ca="1">IFERROR(__xludf.DUMMYFUNCTION("""COMPUTED_VALUE"""),"X")</f>
        <v>X</v>
      </c>
      <c r="N33" s="65" t="str">
        <f ca="1">IFERROR(__xludf.DUMMYFUNCTION("""COMPUTED_VALUE"""),"X")</f>
        <v>X</v>
      </c>
      <c r="O33" s="66">
        <f ca="1">IFERROR(__xludf.DUMMYFUNCTION("""COMPUTED_VALUE"""),0)</f>
        <v>0</v>
      </c>
      <c r="P33" s="65">
        <f ca="1">IFERROR(__xludf.DUMMYFUNCTION("""COMPUTED_VALUE"""),0)</f>
        <v>0</v>
      </c>
      <c r="Q33" s="67">
        <f ca="1">IFERROR(__xludf.DUMMYFUNCTION("""COMPUTED_VALUE"""),10)</f>
        <v>10</v>
      </c>
      <c r="R33" s="34">
        <f ca="1">IFERROR(__xludf.DUMMYFUNCTION("""COMPUTED_VALUE"""),1)</f>
        <v>1</v>
      </c>
      <c r="S33" s="63"/>
      <c r="T33" s="66">
        <f ca="1">IFERROR(__xludf.DUMMYFUNCTION("""COMPUTED_VALUE"""),10)</f>
        <v>10</v>
      </c>
      <c r="U33" s="68">
        <f ca="1">IFERROR(__xludf.DUMMYFUNCTION("""COMPUTED_VALUE"""),20)</f>
        <v>20</v>
      </c>
      <c r="V33" s="102"/>
      <c r="W33" s="69">
        <f ca="1">IFERROR(__xludf.DUMMYFUNCTION("""COMPUTED_VALUE"""),3)</f>
        <v>3</v>
      </c>
      <c r="X33" s="2">
        <f t="shared" ca="1" si="1"/>
        <v>90</v>
      </c>
    </row>
    <row r="34" spans="1:24" ht="12" customHeight="1">
      <c r="A34" s="61">
        <f ca="1">IFERROR(__xludf.DUMMYFUNCTION("""COMPUTED_VALUE"""),8)</f>
        <v>8</v>
      </c>
      <c r="B34" s="113" t="str">
        <f ca="1">IFERROR(__xludf.DUMMYFUNCTION("""COMPUTED_VALUE"""),"Ustinov  Konstantin ")</f>
        <v xml:space="preserve">Ustinov  Konstantin </v>
      </c>
      <c r="C34" s="114"/>
      <c r="D34" s="101" t="str">
        <f ca="1">IFERROR(__xludf.DUMMYFUNCTION("""COMPUTED_VALUE"""),"Jahn Nürnberg 2012 e.V.")</f>
        <v>Jahn Nürnberg 2012 e.V.</v>
      </c>
      <c r="E34" s="35"/>
      <c r="F34" s="66">
        <f ca="1">IFERROR(__xludf.DUMMYFUNCTION("""COMPUTED_VALUE"""),1)</f>
        <v>1</v>
      </c>
      <c r="G34" s="65">
        <f ca="1">IFERROR(__xludf.DUMMYFUNCTION("""COMPUTED_VALUE"""),10)</f>
        <v>10</v>
      </c>
      <c r="H34" s="65">
        <f ca="1">IFERROR(__xludf.DUMMYFUNCTION("""COMPUTED_VALUE"""),0)</f>
        <v>0</v>
      </c>
      <c r="I34" s="66">
        <f ca="1">IFERROR(__xludf.DUMMYFUNCTION("""COMPUTED_VALUE"""),0)</f>
        <v>0</v>
      </c>
      <c r="J34" s="65">
        <f ca="1">IFERROR(__xludf.DUMMYFUNCTION("""COMPUTED_VALUE"""),0)</f>
        <v>0</v>
      </c>
      <c r="K34" s="65">
        <f ca="1">IFERROR(__xludf.DUMMYFUNCTION("""COMPUTED_VALUE"""),7)</f>
        <v>7</v>
      </c>
      <c r="L34" s="66">
        <f ca="1">IFERROR(__xludf.DUMMYFUNCTION("""COMPUTED_VALUE"""),1)</f>
        <v>1</v>
      </c>
      <c r="M34" s="65">
        <f ca="1">IFERROR(__xludf.DUMMYFUNCTION("""COMPUTED_VALUE"""),10)</f>
        <v>10</v>
      </c>
      <c r="N34" s="65">
        <f ca="1">IFERROR(__xludf.DUMMYFUNCTION("""COMPUTED_VALUE"""),0)</f>
        <v>0</v>
      </c>
      <c r="O34" s="66" t="str">
        <f ca="1">IFERROR(__xludf.DUMMYFUNCTION("""COMPUTED_VALUE"""),"X")</f>
        <v>X</v>
      </c>
      <c r="P34" s="65" t="str">
        <f ca="1">IFERROR(__xludf.DUMMYFUNCTION("""COMPUTED_VALUE"""),"X")</f>
        <v>X</v>
      </c>
      <c r="Q34" s="67" t="str">
        <f ca="1">IFERROR(__xludf.DUMMYFUNCTION("""COMPUTED_VALUE"""),"X")</f>
        <v>X</v>
      </c>
      <c r="R34" s="34">
        <f ca="1">IFERROR(__xludf.DUMMYFUNCTION("""COMPUTED_VALUE"""),2)</f>
        <v>2</v>
      </c>
      <c r="S34" s="63"/>
      <c r="T34" s="66">
        <f ca="1">IFERROR(__xludf.DUMMYFUNCTION("""COMPUTED_VALUE"""),20)</f>
        <v>20</v>
      </c>
      <c r="U34" s="68">
        <f ca="1">IFERROR(__xludf.DUMMYFUNCTION("""COMPUTED_VALUE"""),7)</f>
        <v>7</v>
      </c>
      <c r="V34" s="102"/>
      <c r="W34" s="69">
        <f ca="1">IFERROR(__xludf.DUMMYFUNCTION("""COMPUTED_VALUE"""),2)</f>
        <v>2</v>
      </c>
      <c r="X34" s="2">
        <f t="shared" ca="1" si="1"/>
        <v>213</v>
      </c>
    </row>
    <row r="35" spans="1:24" ht="11.2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"/>
      <c r="X35" s="2"/>
    </row>
    <row r="36" spans="1:24" ht="12" customHeight="1">
      <c r="A36" s="72" t="str">
        <f ca="1">IFERROR(__xludf.DUMMYFUNCTION("""COMPUTED_VALUE"""),"Kampffolgen Pool  B :")</f>
        <v>Kampffolgen Pool  B :</v>
      </c>
      <c r="B36" s="73"/>
      <c r="C36" s="73"/>
      <c r="D36" s="30"/>
      <c r="E36" s="30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5"/>
      <c r="R36" s="34" t="str">
        <f ca="1">IFERROR(__xludf.DUMMYFUNCTION("""COMPUTED_VALUE"""),"  Erg.")</f>
        <v xml:space="preserve">  Erg.</v>
      </c>
      <c r="S36" s="76"/>
      <c r="T36" s="35" t="str">
        <f ca="1">IFERROR(__xludf.DUMMYFUNCTION("""COMPUTED_VALUE"""),"Unterbew.")</f>
        <v>Unterbew.</v>
      </c>
      <c r="U36" s="76"/>
      <c r="V36" s="10"/>
      <c r="W36" s="1"/>
      <c r="X36" s="2"/>
    </row>
    <row r="37" spans="1:24" ht="12" customHeight="1">
      <c r="A37" s="77" t="str">
        <f ca="1">IFERROR(__xludf.DUMMYFUNCTION("""COMPUTED_VALUE""")," 1 - 2")</f>
        <v xml:space="preserve"> 1 - 2</v>
      </c>
      <c r="B37" s="78" t="str">
        <f ca="1">IFERROR(__xludf.DUMMYFUNCTION("""COMPUTED_VALUE"""),"Müller Felix")</f>
        <v>Müller Felix</v>
      </c>
      <c r="C37" s="7"/>
      <c r="D37" s="78" t="str">
        <f ca="1">IFERROR(__xludf.DUMMYFUNCTION("""COMPUTED_VALUE"""),"Polizei-SV Königsbrunn")</f>
        <v>Polizei-SV Königsbrunn</v>
      </c>
      <c r="E37" s="79" t="str">
        <f ca="1">IFERROR(__xludf.DUMMYFUNCTION("""COMPUTED_VALUE""")," -")</f>
        <v xml:space="preserve"> -</v>
      </c>
      <c r="F37" s="103" t="str">
        <f ca="1">IFERROR(__xludf.DUMMYFUNCTION("""COMPUTED_VALUE"""),"Mutschler Leon")</f>
        <v>Mutschler Leon</v>
      </c>
      <c r="G37" s="7"/>
      <c r="H37" s="7"/>
      <c r="I37" s="7"/>
      <c r="J37" s="7"/>
      <c r="K37" s="7"/>
      <c r="L37" s="7" t="str">
        <f ca="1">IFERROR(__xludf.DUMMYFUNCTION("""COMPUTED_VALUE"""),"Heidelberger Judo Club e.V.")</f>
        <v>Heidelberger Judo Club e.V.</v>
      </c>
      <c r="M37" s="7"/>
      <c r="N37" s="7"/>
      <c r="O37" s="7"/>
      <c r="P37" s="7"/>
      <c r="Q37" s="7"/>
      <c r="R37" s="80">
        <f ca="1">IFERROR(__xludf.DUMMYFUNCTION("""COMPUTED_VALUE"""),0)</f>
        <v>0</v>
      </c>
      <c r="S37" s="81">
        <f ca="1">IFERROR(__xludf.DUMMYFUNCTION("""COMPUTED_VALUE"""),1)</f>
        <v>1</v>
      </c>
      <c r="T37" s="80">
        <f ca="1">IFERROR(__xludf.DUMMYFUNCTION("""COMPUTED_VALUE"""),0)</f>
        <v>0</v>
      </c>
      <c r="U37" s="81">
        <f ca="1">IFERROR(__xludf.DUMMYFUNCTION("""COMPUTED_VALUE"""),10)</f>
        <v>10</v>
      </c>
      <c r="V37" s="1"/>
      <c r="W37" s="1"/>
      <c r="X37" s="2"/>
    </row>
    <row r="38" spans="1:24" ht="12" customHeight="1">
      <c r="A38" s="82" t="str">
        <f ca="1">IFERROR(__xludf.DUMMYFUNCTION("""COMPUTED_VALUE""")," 3 - 4 ")</f>
        <v xml:space="preserve"> 3 - 4 </v>
      </c>
      <c r="B38" s="83" t="str">
        <f ca="1">IFERROR(__xludf.DUMMYFUNCTION("""COMPUTED_VALUE"""),"Ruhland Nils")</f>
        <v>Ruhland Nils</v>
      </c>
      <c r="C38" s="16"/>
      <c r="D38" s="83" t="str">
        <f ca="1">IFERROR(__xludf.DUMMYFUNCTION("""COMPUTED_VALUE"""),"VfL Sindelfingen")</f>
        <v>VfL Sindelfingen</v>
      </c>
      <c r="E38" s="84" t="str">
        <f ca="1">IFERROR(__xludf.DUMMYFUNCTION("""COMPUTED_VALUE""")," -")</f>
        <v xml:space="preserve"> -</v>
      </c>
      <c r="F38" s="17" t="str">
        <f ca="1">IFERROR(__xludf.DUMMYFUNCTION("""COMPUTED_VALUE"""),"Ustinov  Konstantin ")</f>
        <v xml:space="preserve">Ustinov  Konstantin </v>
      </c>
      <c r="G38" s="16"/>
      <c r="H38" s="16"/>
      <c r="I38" s="16"/>
      <c r="J38" s="16"/>
      <c r="K38" s="16"/>
      <c r="L38" s="16" t="str">
        <f ca="1">IFERROR(__xludf.DUMMYFUNCTION("""COMPUTED_VALUE"""),"Jahn Nürnberg 2012 e.V.")</f>
        <v>Jahn Nürnberg 2012 e.V.</v>
      </c>
      <c r="M38" s="16"/>
      <c r="N38" s="16"/>
      <c r="O38" s="16"/>
      <c r="P38" s="16"/>
      <c r="Q38" s="16"/>
      <c r="R38" s="85">
        <f ca="1">IFERROR(__xludf.DUMMYFUNCTION("""COMPUTED_VALUE"""),0)</f>
        <v>0</v>
      </c>
      <c r="S38" s="86">
        <f ca="1">IFERROR(__xludf.DUMMYFUNCTION("""COMPUTED_VALUE"""),1)</f>
        <v>1</v>
      </c>
      <c r="T38" s="85">
        <f ca="1">IFERROR(__xludf.DUMMYFUNCTION("""COMPUTED_VALUE"""),0)</f>
        <v>0</v>
      </c>
      <c r="U38" s="86">
        <f ca="1">IFERROR(__xludf.DUMMYFUNCTION("""COMPUTED_VALUE"""),10)</f>
        <v>10</v>
      </c>
      <c r="V38" s="1"/>
      <c r="W38" s="1"/>
      <c r="X38" s="2"/>
    </row>
    <row r="39" spans="1:24" ht="12" customHeight="1">
      <c r="A39" s="87" t="str">
        <f ca="1">IFERROR(__xludf.DUMMYFUNCTION("""COMPUTED_VALUE""")," 1 - 4 ")</f>
        <v xml:space="preserve"> 1 - 4 </v>
      </c>
      <c r="B39" s="83" t="str">
        <f ca="1">IFERROR(__xludf.DUMMYFUNCTION("""COMPUTED_VALUE"""),"Müller Felix")</f>
        <v>Müller Felix</v>
      </c>
      <c r="C39" s="16"/>
      <c r="D39" s="83" t="str">
        <f ca="1">IFERROR(__xludf.DUMMYFUNCTION("""COMPUTED_VALUE"""),"Polizei-SV Königsbrunn")</f>
        <v>Polizei-SV Königsbrunn</v>
      </c>
      <c r="E39" s="84" t="str">
        <f ca="1">IFERROR(__xludf.DUMMYFUNCTION("""COMPUTED_VALUE""")," -")</f>
        <v xml:space="preserve"> -</v>
      </c>
      <c r="F39" s="17" t="str">
        <f ca="1">IFERROR(__xludf.DUMMYFUNCTION("""COMPUTED_VALUE"""),"Ustinov  Konstantin ")</f>
        <v xml:space="preserve">Ustinov  Konstantin </v>
      </c>
      <c r="G39" s="16"/>
      <c r="H39" s="16"/>
      <c r="I39" s="16"/>
      <c r="J39" s="16"/>
      <c r="K39" s="16"/>
      <c r="L39" s="16" t="str">
        <f ca="1">IFERROR(__xludf.DUMMYFUNCTION("""COMPUTED_VALUE"""),"Jahn Nürnberg 2012 e.V.")</f>
        <v>Jahn Nürnberg 2012 e.V.</v>
      </c>
      <c r="M39" s="16"/>
      <c r="N39" s="16"/>
      <c r="O39" s="16"/>
      <c r="P39" s="16"/>
      <c r="Q39" s="16"/>
      <c r="R39" s="85">
        <f ca="1">IFERROR(__xludf.DUMMYFUNCTION("""COMPUTED_VALUE"""),0)</f>
        <v>0</v>
      </c>
      <c r="S39" s="86">
        <f ca="1">IFERROR(__xludf.DUMMYFUNCTION("""COMPUTED_VALUE"""),1)</f>
        <v>1</v>
      </c>
      <c r="T39" s="85">
        <f ca="1">IFERROR(__xludf.DUMMYFUNCTION("""COMPUTED_VALUE"""),0)</f>
        <v>0</v>
      </c>
      <c r="U39" s="86">
        <f ca="1">IFERROR(__xludf.DUMMYFUNCTION("""COMPUTED_VALUE"""),10)</f>
        <v>10</v>
      </c>
      <c r="V39" s="1"/>
      <c r="W39" s="1"/>
      <c r="X39" s="2"/>
    </row>
    <row r="40" spans="1:24" ht="14.25" customHeight="1">
      <c r="A40" s="87" t="str">
        <f ca="1">IFERROR(__xludf.DUMMYFUNCTION("""COMPUTED_VALUE""")," 2 - 3")</f>
        <v xml:space="preserve"> 2 - 3</v>
      </c>
      <c r="B40" s="83" t="str">
        <f ca="1">IFERROR(__xludf.DUMMYFUNCTION("""COMPUTED_VALUE"""),"Mutschler Leon")</f>
        <v>Mutschler Leon</v>
      </c>
      <c r="C40" s="16"/>
      <c r="D40" s="83" t="str">
        <f ca="1">IFERROR(__xludf.DUMMYFUNCTION("""COMPUTED_VALUE"""),"Heidelberger Judo Club e.V.")</f>
        <v>Heidelberger Judo Club e.V.</v>
      </c>
      <c r="E40" s="84" t="str">
        <f ca="1">IFERROR(__xludf.DUMMYFUNCTION("""COMPUTED_VALUE""")," -")</f>
        <v xml:space="preserve"> -</v>
      </c>
      <c r="F40" s="17" t="str">
        <f ca="1">IFERROR(__xludf.DUMMYFUNCTION("""COMPUTED_VALUE"""),"Ruhland Nils")</f>
        <v>Ruhland Nils</v>
      </c>
      <c r="G40" s="16"/>
      <c r="H40" s="16"/>
      <c r="I40" s="16"/>
      <c r="J40" s="16"/>
      <c r="K40" s="16"/>
      <c r="L40" s="16" t="str">
        <f ca="1">IFERROR(__xludf.DUMMYFUNCTION("""COMPUTED_VALUE"""),"VfL Sindelfingen")</f>
        <v>VfL Sindelfingen</v>
      </c>
      <c r="M40" s="16"/>
      <c r="N40" s="16"/>
      <c r="O40" s="16"/>
      <c r="P40" s="16"/>
      <c r="Q40" s="16"/>
      <c r="R40" s="85">
        <f ca="1">IFERROR(__xludf.DUMMYFUNCTION("""COMPUTED_VALUE"""),1)</f>
        <v>1</v>
      </c>
      <c r="S40" s="86">
        <f ca="1">IFERROR(__xludf.DUMMYFUNCTION("""COMPUTED_VALUE"""),0)</f>
        <v>0</v>
      </c>
      <c r="T40" s="85">
        <f ca="1">IFERROR(__xludf.DUMMYFUNCTION("""COMPUTED_VALUE"""),10)</f>
        <v>10</v>
      </c>
      <c r="U40" s="86">
        <f ca="1">IFERROR(__xludf.DUMMYFUNCTION("""COMPUTED_VALUE"""),0)</f>
        <v>0</v>
      </c>
      <c r="V40" s="1"/>
      <c r="W40" s="1"/>
      <c r="X40" s="2"/>
    </row>
    <row r="41" spans="1:24" ht="14.25" customHeight="1">
      <c r="A41" s="87" t="str">
        <f ca="1">IFERROR(__xludf.DUMMYFUNCTION("""COMPUTED_VALUE""")," 1 - 3")</f>
        <v xml:space="preserve"> 1 - 3</v>
      </c>
      <c r="B41" s="83" t="str">
        <f ca="1">IFERROR(__xludf.DUMMYFUNCTION("""COMPUTED_VALUE"""),"Müller Felix")</f>
        <v>Müller Felix</v>
      </c>
      <c r="C41" s="16"/>
      <c r="D41" s="83" t="str">
        <f ca="1">IFERROR(__xludf.DUMMYFUNCTION("""COMPUTED_VALUE"""),"Polizei-SV Königsbrunn")</f>
        <v>Polizei-SV Königsbrunn</v>
      </c>
      <c r="E41" s="84" t="str">
        <f ca="1">IFERROR(__xludf.DUMMYFUNCTION("""COMPUTED_VALUE""")," -")</f>
        <v xml:space="preserve"> -</v>
      </c>
      <c r="F41" s="17" t="str">
        <f ca="1">IFERROR(__xludf.DUMMYFUNCTION("""COMPUTED_VALUE"""),"Ruhland Nils")</f>
        <v>Ruhland Nils</v>
      </c>
      <c r="G41" s="16"/>
      <c r="H41" s="16"/>
      <c r="I41" s="16"/>
      <c r="J41" s="16"/>
      <c r="K41" s="16"/>
      <c r="L41" s="16" t="str">
        <f ca="1">IFERROR(__xludf.DUMMYFUNCTION("""COMPUTED_VALUE"""),"VfL Sindelfingen")</f>
        <v>VfL Sindelfingen</v>
      </c>
      <c r="M41" s="16"/>
      <c r="N41" s="16"/>
      <c r="O41" s="16"/>
      <c r="P41" s="16"/>
      <c r="Q41" s="16"/>
      <c r="R41" s="85">
        <f ca="1">IFERROR(__xludf.DUMMYFUNCTION("""COMPUTED_VALUE"""),0)</f>
        <v>0</v>
      </c>
      <c r="S41" s="86">
        <f ca="1">IFERROR(__xludf.DUMMYFUNCTION("""COMPUTED_VALUE"""),1)</f>
        <v>1</v>
      </c>
      <c r="T41" s="85">
        <f ca="1">IFERROR(__xludf.DUMMYFUNCTION("""COMPUTED_VALUE"""),0)</f>
        <v>0</v>
      </c>
      <c r="U41" s="86">
        <f ca="1">IFERROR(__xludf.DUMMYFUNCTION("""COMPUTED_VALUE"""),10)</f>
        <v>10</v>
      </c>
      <c r="V41" s="1"/>
      <c r="W41" s="1"/>
      <c r="X41" s="2"/>
    </row>
    <row r="42" spans="1:24" ht="15" customHeight="1">
      <c r="A42" s="88" t="str">
        <f ca="1">IFERROR(__xludf.DUMMYFUNCTION("""COMPUTED_VALUE""")," 2 - 4")</f>
        <v xml:space="preserve"> 2 - 4</v>
      </c>
      <c r="B42" s="89" t="str">
        <f ca="1">IFERROR(__xludf.DUMMYFUNCTION("""COMPUTED_VALUE"""),"Mutschler Leon")</f>
        <v>Mutschler Leon</v>
      </c>
      <c r="C42" s="90"/>
      <c r="D42" s="89" t="str">
        <f ca="1">IFERROR(__xludf.DUMMYFUNCTION("""COMPUTED_VALUE"""),"Heidelberger Judo Club e.V.")</f>
        <v>Heidelberger Judo Club e.V.</v>
      </c>
      <c r="E42" s="91" t="str">
        <f ca="1">IFERROR(__xludf.DUMMYFUNCTION("""COMPUTED_VALUE""")," -")</f>
        <v xml:space="preserve"> -</v>
      </c>
      <c r="F42" s="90" t="str">
        <f ca="1">IFERROR(__xludf.DUMMYFUNCTION("""COMPUTED_VALUE"""),"Ustinov  Konstantin ")</f>
        <v xml:space="preserve">Ustinov  Konstantin </v>
      </c>
      <c r="G42" s="90"/>
      <c r="H42" s="90"/>
      <c r="I42" s="90"/>
      <c r="J42" s="90"/>
      <c r="K42" s="90"/>
      <c r="L42" s="90" t="str">
        <f ca="1">IFERROR(__xludf.DUMMYFUNCTION("""COMPUTED_VALUE"""),"Jahn Nürnberg 2012 e.V.")</f>
        <v>Jahn Nürnberg 2012 e.V.</v>
      </c>
      <c r="M42" s="90"/>
      <c r="N42" s="90"/>
      <c r="O42" s="90"/>
      <c r="P42" s="90"/>
      <c r="Q42" s="90"/>
      <c r="R42" s="93">
        <f ca="1">IFERROR(__xludf.DUMMYFUNCTION("""COMPUTED_VALUE"""),1)</f>
        <v>1</v>
      </c>
      <c r="S42" s="94">
        <f ca="1">IFERROR(__xludf.DUMMYFUNCTION("""COMPUTED_VALUE"""),0)</f>
        <v>0</v>
      </c>
      <c r="T42" s="93">
        <f ca="1">IFERROR(__xludf.DUMMYFUNCTION("""COMPUTED_VALUE"""),7)</f>
        <v>7</v>
      </c>
      <c r="U42" s="94">
        <f ca="1">IFERROR(__xludf.DUMMYFUNCTION("""COMPUTED_VALUE"""),0)</f>
        <v>0</v>
      </c>
      <c r="V42" s="1"/>
      <c r="W42" s="1"/>
      <c r="X42" s="2"/>
    </row>
    <row r="43" spans="1:24" ht="12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2"/>
    </row>
    <row r="44" spans="1:24" ht="12" customHeight="1">
      <c r="A44" s="48" t="str">
        <f ca="1">IFERROR(__xludf.DUMMYFUNCTION("""COMPUTED_VALUE"""),"1.A-P")</f>
        <v>1.A-P</v>
      </c>
      <c r="B44" s="7" t="str">
        <f ca="1">IFERROR(__xludf.DUMMYFUNCTION("""COMPUTED_VALUE"""),"Kölblinger Marius")</f>
        <v>Kölblinger Marius</v>
      </c>
      <c r="C44" s="7"/>
      <c r="D44" s="7" t="str">
        <f ca="1">IFERROR(__xludf.DUMMYFUNCTION("""COMPUTED_VALUE"""),"VfL Sindelfingen")</f>
        <v>VfL Sindelfingen</v>
      </c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2"/>
    </row>
    <row r="45" spans="1:24" ht="12" customHeight="1">
      <c r="A45" s="18"/>
      <c r="B45" s="104"/>
      <c r="C45" s="48"/>
      <c r="D45" s="48"/>
      <c r="E45" s="105"/>
      <c r="F45" s="12" t="str">
        <f ca="1">IFERROR(__xludf.DUMMYFUNCTION("""COMPUTED_VALUE"""),"Kölblinger Marius")</f>
        <v>Kölblinger Marius</v>
      </c>
      <c r="G45" s="7"/>
      <c r="H45" s="7"/>
      <c r="I45" s="7"/>
      <c r="J45" s="7"/>
      <c r="K45" s="7"/>
      <c r="L45" s="7"/>
      <c r="M45" s="7"/>
      <c r="N45" s="7"/>
      <c r="O45" s="7"/>
      <c r="P45" s="48"/>
      <c r="Q45" s="48"/>
      <c r="R45" s="48"/>
      <c r="S45" s="48"/>
      <c r="T45" s="48"/>
      <c r="U45" s="48"/>
      <c r="V45" s="48"/>
      <c r="W45" s="48"/>
      <c r="X45" s="2"/>
    </row>
    <row r="46" spans="1:24" ht="12" customHeight="1">
      <c r="A46" s="48" t="str">
        <f ca="1">IFERROR(__xludf.DUMMYFUNCTION("""COMPUTED_VALUE"""),"2.B-P")</f>
        <v>2.B-P</v>
      </c>
      <c r="B46" s="7" t="str">
        <f ca="1">IFERROR(__xludf.DUMMYFUNCTION("""COMPUTED_VALUE"""),"Ustinov  Konstantin ")</f>
        <v xml:space="preserve">Ustinov  Konstantin </v>
      </c>
      <c r="C46" s="7"/>
      <c r="D46" s="7" t="str">
        <f ca="1">IFERROR(__xludf.DUMMYFUNCTION("""COMPUTED_VALUE"""),"Jahn Nürnberg 2012 e.V.")</f>
        <v>Jahn Nürnberg 2012 e.V.</v>
      </c>
      <c r="E46" s="106" t="str">
        <f ca="1">IFERROR(__xludf.DUMMYFUNCTION("""COMPUTED_VALUE"""),"w")</f>
        <v>w</v>
      </c>
      <c r="F46" s="48" t="str">
        <f ca="1">IFERROR(__xludf.DUMMYFUNCTION("""COMPUTED_VALUE"""),"VfL Sindelfingen")</f>
        <v>VfL Sindelfingen</v>
      </c>
      <c r="G46" s="104"/>
      <c r="H46" s="104"/>
      <c r="I46" s="104"/>
      <c r="J46" s="104"/>
      <c r="K46" s="104"/>
      <c r="L46" s="104"/>
      <c r="M46" s="104"/>
      <c r="N46" s="104"/>
      <c r="O46" s="105"/>
      <c r="P46" s="48"/>
      <c r="Q46" s="48"/>
      <c r="R46" s="48"/>
      <c r="S46" s="48"/>
      <c r="T46" s="48"/>
      <c r="U46" s="48"/>
      <c r="V46" s="48"/>
      <c r="W46" s="48"/>
      <c r="X46" s="2"/>
    </row>
    <row r="47" spans="1:24" ht="12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107"/>
      <c r="P47" s="12" t="str">
        <f ca="1">IFERROR(__xludf.DUMMYFUNCTION("""COMPUTED_VALUE"""),"Kölblinger Marius")</f>
        <v>Kölblinger Marius</v>
      </c>
      <c r="Q47" s="7"/>
      <c r="R47" s="7"/>
      <c r="S47" s="7"/>
      <c r="T47" s="7"/>
      <c r="U47" s="7"/>
      <c r="V47" s="7"/>
      <c r="W47" s="7"/>
      <c r="X47" s="2"/>
    </row>
    <row r="48" spans="1:24" ht="12" customHeight="1">
      <c r="A48" s="48" t="str">
        <f ca="1">IFERROR(__xludf.DUMMYFUNCTION("""COMPUTED_VALUE"""),"2.A-P")</f>
        <v>2.A-P</v>
      </c>
      <c r="B48" s="7" t="str">
        <f ca="1">IFERROR(__xludf.DUMMYFUNCTION("""COMPUTED_VALUE"""),"Ampletzer Philipp")</f>
        <v>Ampletzer Philipp</v>
      </c>
      <c r="C48" s="7"/>
      <c r="D48" s="7" t="str">
        <f ca="1">IFERROR(__xludf.DUMMYFUNCTION("""COMPUTED_VALUE"""),"TSV Grafing")</f>
        <v>TSV Grafing</v>
      </c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107"/>
      <c r="P48" s="48" t="str">
        <f ca="1">IFERROR(__xludf.DUMMYFUNCTION("""COMPUTED_VALUE"""),"VfL Sindelfingen")</f>
        <v>VfL Sindelfingen</v>
      </c>
      <c r="Q48" s="48"/>
      <c r="R48" s="48"/>
      <c r="S48" s="48"/>
      <c r="T48" s="48"/>
      <c r="U48" s="48"/>
      <c r="V48" s="48"/>
      <c r="W48" s="108"/>
      <c r="X48" s="2"/>
    </row>
    <row r="49" spans="1:24" ht="12" customHeight="1">
      <c r="A49" s="18"/>
      <c r="B49" s="104"/>
      <c r="C49" s="48"/>
      <c r="D49" s="48"/>
      <c r="E49" s="105"/>
      <c r="F49" s="12" t="str">
        <f ca="1">IFERROR(__xludf.DUMMYFUNCTION("""COMPUTED_VALUE"""),"Mutschler Leon")</f>
        <v>Mutschler Leon</v>
      </c>
      <c r="G49" s="7"/>
      <c r="H49" s="7"/>
      <c r="I49" s="7"/>
      <c r="J49" s="7"/>
      <c r="K49" s="7"/>
      <c r="L49" s="7"/>
      <c r="M49" s="7"/>
      <c r="N49" s="7"/>
      <c r="O49" s="106" t="str">
        <f ca="1">IFERROR(__xludf.DUMMYFUNCTION("""COMPUTED_VALUE"""),"w")</f>
        <v>w</v>
      </c>
      <c r="P49" s="48"/>
      <c r="Q49" s="48"/>
      <c r="R49" s="48"/>
      <c r="S49" s="48"/>
      <c r="T49" s="48"/>
      <c r="U49" s="48"/>
      <c r="V49" s="48"/>
      <c r="W49" s="48"/>
      <c r="X49" s="2"/>
    </row>
    <row r="50" spans="1:24" ht="12" customHeight="1">
      <c r="A50" s="48" t="str">
        <f ca="1">IFERROR(__xludf.DUMMYFUNCTION("""COMPUTED_VALUE"""),"1.B-P")</f>
        <v>1.B-P</v>
      </c>
      <c r="B50" s="7" t="str">
        <f ca="1">IFERROR(__xludf.DUMMYFUNCTION("""COMPUTED_VALUE"""),"Mutschler Leon")</f>
        <v>Mutschler Leon</v>
      </c>
      <c r="C50" s="109"/>
      <c r="D50" s="7" t="str">
        <f ca="1">IFERROR(__xludf.DUMMYFUNCTION("""COMPUTED_VALUE"""),"Heidelberger Judo Club e.V.")</f>
        <v>Heidelberger Judo Club e.V.</v>
      </c>
      <c r="E50" s="110" t="str">
        <f ca="1">IFERROR(__xludf.DUMMYFUNCTION("""COMPUTED_VALUE"""),"b")</f>
        <v>b</v>
      </c>
      <c r="F50" s="48" t="str">
        <f ca="1">IFERROR(__xludf.DUMMYFUNCTION("""COMPUTED_VALUE"""),"Heidelberger Judo Club e.V.")</f>
        <v>Heidelberger Judo Club e.V.</v>
      </c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2"/>
    </row>
    <row r="51" spans="1:24" ht="12" customHeight="1">
      <c r="A51" s="1"/>
      <c r="B51" s="1"/>
      <c r="C51" s="111"/>
      <c r="D51" s="111"/>
      <c r="E51" s="111"/>
      <c r="F51" s="1"/>
      <c r="G51" s="1"/>
      <c r="H51" s="1"/>
      <c r="I51" s="1"/>
      <c r="J51" s="1"/>
      <c r="K51" s="1"/>
      <c r="L51" s="1"/>
      <c r="M51" s="1"/>
      <c r="N51" s="1"/>
      <c r="O51" s="111"/>
      <c r="P51" s="1"/>
      <c r="Q51" s="1"/>
      <c r="R51" s="1"/>
      <c r="S51" s="1"/>
      <c r="T51" s="1"/>
      <c r="U51" s="11"/>
      <c r="V51" s="1"/>
      <c r="W51" s="1"/>
      <c r="X51" s="2"/>
    </row>
    <row r="52" spans="1:24" ht="12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2"/>
    </row>
    <row r="53" spans="1:24" ht="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"/>
    </row>
    <row r="54" spans="1:24" ht="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"/>
    </row>
    <row r="55" spans="1:24" ht="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"/>
    </row>
    <row r="56" spans="1:24" ht="12" customHeight="1">
      <c r="A56" s="112"/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2"/>
    </row>
    <row r="57" spans="1:24" ht="12" customHeight="1">
      <c r="X57" s="2"/>
    </row>
    <row r="58" spans="1:24" ht="12" customHeight="1">
      <c r="X58" s="2"/>
    </row>
    <row r="59" spans="1:24" ht="12" customHeight="1">
      <c r="X59" s="2"/>
    </row>
    <row r="60" spans="1:24" ht="12" customHeight="1">
      <c r="X60" s="2"/>
    </row>
    <row r="61" spans="1:24" ht="12" customHeight="1">
      <c r="X61" s="2"/>
    </row>
    <row r="62" spans="1:24" ht="12" customHeight="1">
      <c r="X62" s="2"/>
    </row>
    <row r="63" spans="1:24" ht="12" customHeight="1">
      <c r="X63" s="2"/>
    </row>
    <row r="64" spans="1:24" ht="12" customHeight="1">
      <c r="X64" s="2"/>
    </row>
    <row r="65" spans="24:24" ht="12" customHeight="1">
      <c r="X65" s="2"/>
    </row>
    <row r="66" spans="24:24" ht="12" customHeight="1">
      <c r="X66" s="2"/>
    </row>
    <row r="67" spans="24:24" ht="12" customHeight="1">
      <c r="X67" s="2"/>
    </row>
    <row r="68" spans="24:24" ht="12" customHeight="1">
      <c r="X68" s="2"/>
    </row>
    <row r="69" spans="24:24" ht="12" customHeight="1">
      <c r="X69" s="2"/>
    </row>
    <row r="70" spans="24:24" ht="12" customHeight="1">
      <c r="X70" s="2"/>
    </row>
    <row r="71" spans="24:24" ht="12" customHeight="1">
      <c r="X71" s="2"/>
    </row>
    <row r="72" spans="24:24" ht="12" customHeight="1">
      <c r="X72" s="2"/>
    </row>
    <row r="73" spans="24:24" ht="12" customHeight="1">
      <c r="X73" s="2"/>
    </row>
    <row r="74" spans="24:24" ht="12" customHeight="1">
      <c r="X74" s="2"/>
    </row>
    <row r="75" spans="24:24" ht="12" customHeight="1">
      <c r="X75" s="2"/>
    </row>
    <row r="76" spans="24:24" ht="12" customHeight="1">
      <c r="X76" s="2"/>
    </row>
    <row r="77" spans="24:24" ht="12" customHeight="1">
      <c r="X77" s="2"/>
    </row>
    <row r="78" spans="24:24" ht="12" customHeight="1">
      <c r="X78" s="2"/>
    </row>
    <row r="79" spans="24:24" ht="12" customHeight="1">
      <c r="X79" s="2"/>
    </row>
    <row r="80" spans="24:24" ht="12" customHeight="1">
      <c r="X80" s="2"/>
    </row>
    <row r="81" spans="24:24" ht="12" customHeight="1">
      <c r="X81" s="2"/>
    </row>
    <row r="82" spans="24:24" ht="12" customHeight="1">
      <c r="X82" s="2"/>
    </row>
    <row r="83" spans="24:24" ht="12" customHeight="1">
      <c r="X83" s="2"/>
    </row>
    <row r="84" spans="24:24" ht="12" customHeight="1">
      <c r="X84" s="2"/>
    </row>
    <row r="85" spans="24:24" ht="12" customHeight="1">
      <c r="X85" s="2"/>
    </row>
    <row r="86" spans="24:24" ht="12" customHeight="1">
      <c r="X86" s="2"/>
    </row>
    <row r="87" spans="24:24" ht="12" customHeight="1">
      <c r="X87" s="2"/>
    </row>
    <row r="88" spans="24:24" ht="12" customHeight="1">
      <c r="X88" s="2"/>
    </row>
    <row r="89" spans="24:24" ht="12" customHeight="1">
      <c r="X89" s="2"/>
    </row>
    <row r="90" spans="24:24" ht="12" customHeight="1">
      <c r="X90" s="2"/>
    </row>
    <row r="91" spans="24:24" ht="12" customHeight="1">
      <c r="X91" s="2"/>
    </row>
    <row r="92" spans="24:24" ht="12" customHeight="1">
      <c r="X92" s="2"/>
    </row>
    <row r="93" spans="24:24" ht="12" customHeight="1">
      <c r="X93" s="2"/>
    </row>
    <row r="94" spans="24:24" ht="12" customHeight="1">
      <c r="X94" s="2"/>
    </row>
    <row r="95" spans="24:24" ht="12" customHeight="1">
      <c r="X95" s="2"/>
    </row>
    <row r="96" spans="24:24" ht="12" customHeight="1">
      <c r="X96" s="2"/>
    </row>
    <row r="97" spans="24:24" ht="12" customHeight="1">
      <c r="X97" s="2"/>
    </row>
    <row r="98" spans="24:24" ht="12" customHeight="1">
      <c r="X98" s="2"/>
    </row>
    <row r="99" spans="24:24" ht="12" customHeight="1">
      <c r="X99" s="2"/>
    </row>
    <row r="100" spans="24:24" ht="12" customHeight="1">
      <c r="X100" s="2"/>
    </row>
    <row r="101" spans="24:24" ht="12" customHeight="1">
      <c r="X101" s="2"/>
    </row>
    <row r="102" spans="24:24" ht="12" customHeight="1">
      <c r="X102" s="2"/>
    </row>
    <row r="103" spans="24:24" ht="12" customHeight="1">
      <c r="X103" s="2"/>
    </row>
    <row r="104" spans="24:24" ht="12" customHeight="1">
      <c r="X104" s="2"/>
    </row>
    <row r="105" spans="24:24" ht="12" customHeight="1">
      <c r="X105" s="2"/>
    </row>
    <row r="106" spans="24:24" ht="12" customHeight="1">
      <c r="X106" s="2"/>
    </row>
    <row r="107" spans="24:24" ht="12" customHeight="1">
      <c r="X107" s="2"/>
    </row>
    <row r="108" spans="24:24" ht="12" customHeight="1">
      <c r="X108" s="2"/>
    </row>
    <row r="109" spans="24:24" ht="12" customHeight="1">
      <c r="X109" s="2"/>
    </row>
    <row r="110" spans="24:24" ht="12" customHeight="1">
      <c r="X110" s="2"/>
    </row>
    <row r="111" spans="24:24" ht="12" customHeight="1">
      <c r="X111" s="2"/>
    </row>
    <row r="112" spans="24:24" ht="12" customHeight="1">
      <c r="X112" s="2"/>
    </row>
    <row r="113" spans="24:24" ht="12" customHeight="1">
      <c r="X113" s="2"/>
    </row>
    <row r="114" spans="24:24" ht="12" customHeight="1">
      <c r="X114" s="2"/>
    </row>
    <row r="115" spans="24:24" ht="12" customHeight="1">
      <c r="X115" s="2"/>
    </row>
    <row r="116" spans="24:24" ht="12" customHeight="1">
      <c r="X116" s="2"/>
    </row>
    <row r="117" spans="24:24" ht="12" customHeight="1">
      <c r="X117" s="2"/>
    </row>
    <row r="118" spans="24:24" ht="12" customHeight="1">
      <c r="X118" s="2"/>
    </row>
    <row r="119" spans="24:24" ht="12" customHeight="1">
      <c r="X119" s="2"/>
    </row>
    <row r="120" spans="24:24" ht="12" customHeight="1">
      <c r="X120" s="2"/>
    </row>
    <row r="121" spans="24:24" ht="12" customHeight="1">
      <c r="X121" s="2"/>
    </row>
    <row r="122" spans="24:24" ht="12" customHeight="1">
      <c r="X122" s="2"/>
    </row>
    <row r="123" spans="24:24" ht="12" customHeight="1">
      <c r="X123" s="2"/>
    </row>
    <row r="124" spans="24:24" ht="12" customHeight="1">
      <c r="X124" s="2"/>
    </row>
    <row r="125" spans="24:24" ht="12" customHeight="1">
      <c r="X125" s="2"/>
    </row>
    <row r="126" spans="24:24" ht="12" customHeight="1">
      <c r="X126" s="2"/>
    </row>
    <row r="127" spans="24:24" ht="12" customHeight="1">
      <c r="X127" s="2"/>
    </row>
    <row r="128" spans="24:24" ht="12" customHeight="1">
      <c r="X128" s="2"/>
    </row>
    <row r="129" spans="24:24" ht="12" customHeight="1">
      <c r="X129" s="2"/>
    </row>
    <row r="130" spans="24:24" ht="12" customHeight="1">
      <c r="X130" s="2"/>
    </row>
    <row r="131" spans="24:24" ht="12" customHeight="1">
      <c r="X131" s="2"/>
    </row>
    <row r="132" spans="24:24" ht="12" customHeight="1">
      <c r="X132" s="2"/>
    </row>
    <row r="133" spans="24:24" ht="12" customHeight="1">
      <c r="X133" s="2"/>
    </row>
    <row r="134" spans="24:24" ht="12" customHeight="1">
      <c r="X134" s="2"/>
    </row>
    <row r="135" spans="24:24" ht="12" customHeight="1">
      <c r="X135" s="2"/>
    </row>
    <row r="136" spans="24:24" ht="12" customHeight="1">
      <c r="X136" s="2"/>
    </row>
    <row r="137" spans="24:24" ht="12" customHeight="1">
      <c r="X137" s="2"/>
    </row>
    <row r="138" spans="24:24" ht="12" customHeight="1">
      <c r="X138" s="2"/>
    </row>
    <row r="139" spans="24:24" ht="12" customHeight="1">
      <c r="X139" s="2"/>
    </row>
    <row r="140" spans="24:24" ht="12" customHeight="1">
      <c r="X140" s="2"/>
    </row>
    <row r="141" spans="24:24" ht="12" customHeight="1">
      <c r="X141" s="2"/>
    </row>
    <row r="142" spans="24:24" ht="12" customHeight="1">
      <c r="X142" s="2"/>
    </row>
    <row r="143" spans="24:24" ht="12" customHeight="1">
      <c r="X143" s="2"/>
    </row>
    <row r="144" spans="24:24" ht="12" customHeight="1">
      <c r="X144" s="2"/>
    </row>
    <row r="145" spans="24:24" ht="12" customHeight="1">
      <c r="X145" s="2"/>
    </row>
    <row r="146" spans="24:24" ht="12" customHeight="1">
      <c r="X146" s="2"/>
    </row>
    <row r="147" spans="24:24" ht="12" customHeight="1">
      <c r="X147" s="2"/>
    </row>
    <row r="148" spans="24:24" ht="12" customHeight="1">
      <c r="X148" s="2"/>
    </row>
    <row r="149" spans="24:24" ht="12" customHeight="1">
      <c r="X149" s="2"/>
    </row>
    <row r="150" spans="24:24" ht="12" customHeight="1">
      <c r="X150" s="2"/>
    </row>
    <row r="151" spans="24:24" ht="12" customHeight="1">
      <c r="X151" s="2"/>
    </row>
    <row r="152" spans="24:24" ht="12" customHeight="1">
      <c r="X152" s="2"/>
    </row>
    <row r="153" spans="24:24" ht="12" customHeight="1">
      <c r="X153" s="2"/>
    </row>
    <row r="154" spans="24:24" ht="12" customHeight="1">
      <c r="X154" s="2"/>
    </row>
    <row r="155" spans="24:24" ht="12" customHeight="1">
      <c r="X155" s="2"/>
    </row>
    <row r="156" spans="24:24" ht="12" customHeight="1">
      <c r="X156" s="2"/>
    </row>
    <row r="157" spans="24:24" ht="12" customHeight="1">
      <c r="X157" s="2"/>
    </row>
    <row r="158" spans="24:24" ht="12" customHeight="1">
      <c r="X158" s="2"/>
    </row>
    <row r="159" spans="24:24" ht="12" customHeight="1">
      <c r="X159" s="2"/>
    </row>
    <row r="160" spans="24:24" ht="12" customHeight="1">
      <c r="X160" s="2"/>
    </row>
    <row r="161" spans="24:24" ht="12" customHeight="1">
      <c r="X161" s="2"/>
    </row>
    <row r="162" spans="24:24" ht="12" customHeight="1">
      <c r="X162" s="2"/>
    </row>
    <row r="163" spans="24:24" ht="12" customHeight="1">
      <c r="X163" s="2"/>
    </row>
    <row r="164" spans="24:24" ht="12" customHeight="1">
      <c r="X164" s="2"/>
    </row>
    <row r="165" spans="24:24" ht="12" customHeight="1">
      <c r="X165" s="2"/>
    </row>
    <row r="166" spans="24:24" ht="12" customHeight="1">
      <c r="X166" s="2"/>
    </row>
    <row r="167" spans="24:24" ht="12" customHeight="1">
      <c r="X167" s="2"/>
    </row>
    <row r="168" spans="24:24" ht="12" customHeight="1">
      <c r="X168" s="2"/>
    </row>
    <row r="169" spans="24:24" ht="12" customHeight="1">
      <c r="X169" s="2"/>
    </row>
    <row r="170" spans="24:24" ht="12" customHeight="1">
      <c r="X170" s="2"/>
    </row>
    <row r="171" spans="24:24" ht="12" customHeight="1">
      <c r="X171" s="2"/>
    </row>
    <row r="172" spans="24:24" ht="12" customHeight="1">
      <c r="X172" s="2"/>
    </row>
    <row r="173" spans="24:24" ht="12" customHeight="1">
      <c r="X173" s="2"/>
    </row>
    <row r="174" spans="24:24" ht="12" customHeight="1">
      <c r="X174" s="2"/>
    </row>
    <row r="175" spans="24:24" ht="12" customHeight="1">
      <c r="X175" s="2"/>
    </row>
    <row r="176" spans="24:24" ht="12" customHeight="1">
      <c r="X176" s="2"/>
    </row>
    <row r="177" spans="24:24" ht="12" customHeight="1">
      <c r="X177" s="2"/>
    </row>
    <row r="178" spans="24:24" ht="12" customHeight="1">
      <c r="X178" s="2"/>
    </row>
    <row r="179" spans="24:24" ht="12" customHeight="1">
      <c r="X179" s="2"/>
    </row>
    <row r="180" spans="24:24" ht="12" customHeight="1">
      <c r="X180" s="2"/>
    </row>
    <row r="181" spans="24:24" ht="12" customHeight="1">
      <c r="X181" s="2"/>
    </row>
    <row r="182" spans="24:24" ht="12" customHeight="1">
      <c r="X182" s="2"/>
    </row>
    <row r="183" spans="24:24" ht="12" customHeight="1">
      <c r="X183" s="2"/>
    </row>
    <row r="184" spans="24:24" ht="12" customHeight="1">
      <c r="X184" s="2"/>
    </row>
    <row r="185" spans="24:24" ht="12" customHeight="1">
      <c r="X185" s="2"/>
    </row>
    <row r="186" spans="24:24" ht="12" customHeight="1">
      <c r="X186" s="2"/>
    </row>
    <row r="187" spans="24:24" ht="12" customHeight="1">
      <c r="X187" s="2"/>
    </row>
    <row r="188" spans="24:24" ht="12" customHeight="1">
      <c r="X188" s="2"/>
    </row>
    <row r="189" spans="24:24" ht="12" customHeight="1">
      <c r="X189" s="2"/>
    </row>
    <row r="190" spans="24:24" ht="12" customHeight="1">
      <c r="X190" s="2"/>
    </row>
    <row r="191" spans="24:24" ht="12" customHeight="1">
      <c r="X191" s="2"/>
    </row>
    <row r="192" spans="24:24" ht="12" customHeight="1">
      <c r="X192" s="2"/>
    </row>
    <row r="193" spans="24:24" ht="12" customHeight="1">
      <c r="X193" s="2"/>
    </row>
    <row r="194" spans="24:24" ht="12" customHeight="1">
      <c r="X194" s="2"/>
    </row>
    <row r="195" spans="24:24" ht="12" customHeight="1">
      <c r="X195" s="2"/>
    </row>
    <row r="196" spans="24:24" ht="12" customHeight="1">
      <c r="X196" s="2"/>
    </row>
    <row r="197" spans="24:24" ht="12" customHeight="1">
      <c r="X197" s="2"/>
    </row>
    <row r="198" spans="24:24" ht="12" customHeight="1">
      <c r="X198" s="2"/>
    </row>
    <row r="199" spans="24:24" ht="12" customHeight="1">
      <c r="X199" s="2"/>
    </row>
    <row r="200" spans="24:24" ht="12" customHeight="1">
      <c r="X200" s="2"/>
    </row>
    <row r="201" spans="24:24" ht="12" customHeight="1">
      <c r="X201" s="2"/>
    </row>
    <row r="202" spans="24:24" ht="12" customHeight="1">
      <c r="X202" s="2"/>
    </row>
    <row r="203" spans="24:24" ht="12" customHeight="1">
      <c r="X203" s="2"/>
    </row>
    <row r="204" spans="24:24" ht="12" customHeight="1">
      <c r="X204" s="2"/>
    </row>
    <row r="205" spans="24:24" ht="12" customHeight="1">
      <c r="X205" s="2"/>
    </row>
    <row r="206" spans="24:24" ht="12" customHeight="1">
      <c r="X206" s="2"/>
    </row>
    <row r="207" spans="24:24" ht="12" customHeight="1">
      <c r="X207" s="2"/>
    </row>
    <row r="208" spans="24:24" ht="12" customHeight="1">
      <c r="X208" s="2"/>
    </row>
    <row r="209" spans="24:24" ht="12" customHeight="1">
      <c r="X209" s="2"/>
    </row>
    <row r="210" spans="24:24" ht="12" customHeight="1">
      <c r="X210" s="2"/>
    </row>
    <row r="211" spans="24:24" ht="12" customHeight="1">
      <c r="X211" s="2"/>
    </row>
    <row r="212" spans="24:24" ht="12" customHeight="1">
      <c r="X212" s="2"/>
    </row>
    <row r="213" spans="24:24" ht="12" customHeight="1">
      <c r="X213" s="2"/>
    </row>
    <row r="214" spans="24:24" ht="12" customHeight="1">
      <c r="X214" s="2"/>
    </row>
    <row r="215" spans="24:24" ht="12" customHeight="1">
      <c r="X215" s="2"/>
    </row>
    <row r="216" spans="24:24" ht="12" customHeight="1">
      <c r="X216" s="2"/>
    </row>
    <row r="217" spans="24:24" ht="12" customHeight="1">
      <c r="X217" s="2"/>
    </row>
    <row r="218" spans="24:24" ht="12" customHeight="1">
      <c r="X218" s="2"/>
    </row>
    <row r="219" spans="24:24" ht="12" customHeight="1">
      <c r="X219" s="2"/>
    </row>
    <row r="220" spans="24:24" ht="12" customHeight="1">
      <c r="X220" s="2"/>
    </row>
    <row r="221" spans="24:24" ht="12" customHeight="1">
      <c r="X221" s="2"/>
    </row>
    <row r="222" spans="24:24" ht="12" customHeight="1">
      <c r="X222" s="2"/>
    </row>
    <row r="223" spans="24:24" ht="12" customHeight="1">
      <c r="X223" s="2"/>
    </row>
    <row r="224" spans="24:24" ht="12" customHeight="1">
      <c r="X224" s="2"/>
    </row>
    <row r="225" spans="24:24" ht="12" customHeight="1">
      <c r="X225" s="2"/>
    </row>
    <row r="226" spans="24:24" ht="12" customHeight="1">
      <c r="X226" s="2"/>
    </row>
    <row r="227" spans="24:24" ht="12" customHeight="1">
      <c r="X227" s="2"/>
    </row>
    <row r="228" spans="24:24" ht="12" customHeight="1">
      <c r="X228" s="2"/>
    </row>
    <row r="229" spans="24:24" ht="12" customHeight="1">
      <c r="X229" s="2"/>
    </row>
    <row r="230" spans="24:24" ht="12" customHeight="1">
      <c r="X230" s="2"/>
    </row>
    <row r="231" spans="24:24" ht="12" customHeight="1">
      <c r="X231" s="2"/>
    </row>
    <row r="232" spans="24:24" ht="12" customHeight="1">
      <c r="X232" s="2"/>
    </row>
    <row r="233" spans="24:24" ht="12" customHeight="1">
      <c r="X233" s="2"/>
    </row>
    <row r="234" spans="24:24" ht="12" customHeight="1">
      <c r="X234" s="2"/>
    </row>
    <row r="235" spans="24:24" ht="12" customHeight="1">
      <c r="X235" s="2"/>
    </row>
    <row r="236" spans="24:24" ht="12" customHeight="1">
      <c r="X236" s="2"/>
    </row>
    <row r="237" spans="24:24" ht="12" customHeight="1">
      <c r="X237" s="2"/>
    </row>
    <row r="238" spans="24:24" ht="12" customHeight="1">
      <c r="X238" s="2"/>
    </row>
    <row r="239" spans="24:24" ht="12" customHeight="1">
      <c r="X239" s="2"/>
    </row>
    <row r="240" spans="24:24" ht="12" customHeight="1">
      <c r="X240" s="2"/>
    </row>
    <row r="241" spans="24:24" ht="12" customHeight="1">
      <c r="X241" s="2"/>
    </row>
    <row r="242" spans="24:24" ht="12" customHeight="1">
      <c r="X242" s="2"/>
    </row>
    <row r="243" spans="24:24" ht="12" customHeight="1">
      <c r="X243" s="2"/>
    </row>
    <row r="244" spans="24:24" ht="12" customHeight="1">
      <c r="X244" s="2"/>
    </row>
    <row r="245" spans="24:24" ht="12" customHeight="1">
      <c r="X245" s="2"/>
    </row>
    <row r="246" spans="24:24" ht="12" customHeight="1">
      <c r="X246" s="2"/>
    </row>
    <row r="247" spans="24:24" ht="12" customHeight="1">
      <c r="X247" s="2"/>
    </row>
    <row r="248" spans="24:24" ht="12" customHeight="1">
      <c r="X248" s="2"/>
    </row>
    <row r="249" spans="24:24" ht="12" customHeight="1">
      <c r="X249" s="2"/>
    </row>
    <row r="250" spans="24:24" ht="12" customHeight="1">
      <c r="X250" s="2"/>
    </row>
    <row r="251" spans="24:24" ht="12" customHeight="1">
      <c r="X251" s="2"/>
    </row>
    <row r="252" spans="24:24" ht="12" customHeight="1">
      <c r="X252" s="2"/>
    </row>
    <row r="253" spans="24:24" ht="12" customHeight="1">
      <c r="X253" s="2"/>
    </row>
    <row r="254" spans="24:24" ht="12" customHeight="1">
      <c r="X254" s="2"/>
    </row>
    <row r="255" spans="24:24" ht="12" customHeight="1">
      <c r="X255" s="2"/>
    </row>
    <row r="256" spans="24:24" ht="12" customHeight="1">
      <c r="X256" s="2"/>
    </row>
    <row r="257" spans="24:24" ht="12" customHeight="1">
      <c r="X257" s="2"/>
    </row>
    <row r="258" spans="24:24" ht="12" customHeight="1">
      <c r="X258" s="2"/>
    </row>
    <row r="259" spans="24:24" ht="12" customHeight="1">
      <c r="X259" s="2"/>
    </row>
    <row r="260" spans="24:24" ht="12" customHeight="1">
      <c r="X260" s="2"/>
    </row>
    <row r="261" spans="24:24" ht="12" customHeight="1">
      <c r="X261" s="2"/>
    </row>
    <row r="262" spans="24:24" ht="12" customHeight="1">
      <c r="X262" s="2"/>
    </row>
    <row r="263" spans="24:24" ht="12" customHeight="1">
      <c r="X263" s="2"/>
    </row>
    <row r="264" spans="24:24" ht="12" customHeight="1">
      <c r="X264" s="2"/>
    </row>
    <row r="265" spans="24:24" ht="12" customHeight="1">
      <c r="X265" s="2"/>
    </row>
    <row r="266" spans="24:24" ht="12" customHeight="1">
      <c r="X266" s="2"/>
    </row>
    <row r="267" spans="24:24" ht="12" customHeight="1">
      <c r="X267" s="2"/>
    </row>
    <row r="268" spans="24:24" ht="12" customHeight="1">
      <c r="X268" s="2"/>
    </row>
    <row r="269" spans="24:24" ht="12" customHeight="1">
      <c r="X269" s="2"/>
    </row>
    <row r="270" spans="24:24" ht="12" customHeight="1">
      <c r="X270" s="2"/>
    </row>
    <row r="271" spans="24:24" ht="12" customHeight="1">
      <c r="X271" s="2"/>
    </row>
    <row r="272" spans="24:24" ht="12" customHeight="1">
      <c r="X272" s="2"/>
    </row>
    <row r="273" spans="24:24" ht="12" customHeight="1">
      <c r="X273" s="2"/>
    </row>
    <row r="274" spans="24:24" ht="12" customHeight="1">
      <c r="X274" s="2"/>
    </row>
    <row r="275" spans="24:24" ht="12" customHeight="1">
      <c r="X275" s="2"/>
    </row>
    <row r="276" spans="24:24" ht="12" customHeight="1">
      <c r="X276" s="2"/>
    </row>
    <row r="277" spans="24:24" ht="12" customHeight="1">
      <c r="X277" s="2"/>
    </row>
    <row r="278" spans="24:24" ht="12" customHeight="1">
      <c r="X278" s="2"/>
    </row>
    <row r="279" spans="24:24" ht="12" customHeight="1">
      <c r="X279" s="2"/>
    </row>
    <row r="280" spans="24:24" ht="12" customHeight="1">
      <c r="X280" s="2"/>
    </row>
    <row r="281" spans="24:24" ht="12" customHeight="1">
      <c r="X281" s="2"/>
    </row>
    <row r="282" spans="24:24" ht="12" customHeight="1">
      <c r="X282" s="2"/>
    </row>
    <row r="283" spans="24:24" ht="12" customHeight="1">
      <c r="X283" s="2"/>
    </row>
    <row r="284" spans="24:24" ht="12" customHeight="1">
      <c r="X284" s="2"/>
    </row>
    <row r="285" spans="24:24" ht="12" customHeight="1">
      <c r="X285" s="2"/>
    </row>
    <row r="286" spans="24:24" ht="12" customHeight="1">
      <c r="X286" s="2"/>
    </row>
    <row r="287" spans="24:24" ht="12" customHeight="1">
      <c r="X287" s="2"/>
    </row>
    <row r="288" spans="24:24" ht="12" customHeight="1">
      <c r="X288" s="2"/>
    </row>
    <row r="289" spans="24:24" ht="12" customHeight="1">
      <c r="X289" s="2"/>
    </row>
    <row r="290" spans="24:24" ht="12" customHeight="1">
      <c r="X290" s="2"/>
    </row>
    <row r="291" spans="24:24" ht="12" customHeight="1">
      <c r="X291" s="2"/>
    </row>
    <row r="292" spans="24:24" ht="12" customHeight="1">
      <c r="X292" s="2"/>
    </row>
    <row r="293" spans="24:24" ht="12" customHeight="1">
      <c r="X293" s="2"/>
    </row>
    <row r="294" spans="24:24" ht="12" customHeight="1">
      <c r="X294" s="2"/>
    </row>
    <row r="295" spans="24:24" ht="12" customHeight="1">
      <c r="X295" s="2"/>
    </row>
    <row r="296" spans="24:24" ht="12" customHeight="1">
      <c r="X296" s="2"/>
    </row>
    <row r="297" spans="24:24" ht="12" customHeight="1">
      <c r="X297" s="2"/>
    </row>
    <row r="298" spans="24:24" ht="12" customHeight="1">
      <c r="X298" s="2"/>
    </row>
    <row r="299" spans="24:24" ht="12" customHeight="1">
      <c r="X299" s="2"/>
    </row>
    <row r="300" spans="24:24" ht="12" customHeight="1">
      <c r="X300" s="2"/>
    </row>
    <row r="301" spans="24:24" ht="12" customHeight="1">
      <c r="X301" s="2"/>
    </row>
    <row r="302" spans="24:24" ht="12" customHeight="1">
      <c r="X302" s="2"/>
    </row>
    <row r="303" spans="24:24" ht="12" customHeight="1">
      <c r="X303" s="2"/>
    </row>
    <row r="304" spans="24:24" ht="12" customHeight="1">
      <c r="X304" s="2"/>
    </row>
    <row r="305" spans="24:24" ht="12" customHeight="1">
      <c r="X305" s="2"/>
    </row>
    <row r="306" spans="24:24" ht="12" customHeight="1">
      <c r="X306" s="2"/>
    </row>
    <row r="307" spans="24:24" ht="12" customHeight="1">
      <c r="X307" s="2"/>
    </row>
    <row r="308" spans="24:24" ht="12" customHeight="1">
      <c r="X308" s="2"/>
    </row>
    <row r="309" spans="24:24" ht="12" customHeight="1">
      <c r="X309" s="2"/>
    </row>
    <row r="310" spans="24:24" ht="12" customHeight="1">
      <c r="X310" s="2"/>
    </row>
    <row r="311" spans="24:24" ht="12" customHeight="1">
      <c r="X311" s="2"/>
    </row>
    <row r="312" spans="24:24" ht="12" customHeight="1">
      <c r="X312" s="2"/>
    </row>
    <row r="313" spans="24:24" ht="12" customHeight="1">
      <c r="X313" s="2"/>
    </row>
    <row r="314" spans="24:24" ht="12" customHeight="1">
      <c r="X314" s="2"/>
    </row>
    <row r="315" spans="24:24" ht="12" customHeight="1">
      <c r="X315" s="2"/>
    </row>
    <row r="316" spans="24:24" ht="12" customHeight="1">
      <c r="X316" s="2"/>
    </row>
    <row r="317" spans="24:24" ht="12" customHeight="1">
      <c r="X317" s="2"/>
    </row>
    <row r="318" spans="24:24" ht="12" customHeight="1">
      <c r="X318" s="2"/>
    </row>
    <row r="319" spans="24:24" ht="12" customHeight="1">
      <c r="X319" s="2"/>
    </row>
    <row r="320" spans="24:24" ht="12" customHeight="1">
      <c r="X320" s="2"/>
    </row>
    <row r="321" spans="24:24" ht="12" customHeight="1">
      <c r="X321" s="2"/>
    </row>
    <row r="322" spans="24:24" ht="12" customHeight="1">
      <c r="X322" s="2"/>
    </row>
    <row r="323" spans="24:24" ht="12" customHeight="1">
      <c r="X323" s="2"/>
    </row>
    <row r="324" spans="24:24" ht="12" customHeight="1">
      <c r="X324" s="2"/>
    </row>
    <row r="325" spans="24:24" ht="12" customHeight="1">
      <c r="X325" s="2"/>
    </row>
    <row r="326" spans="24:24" ht="12" customHeight="1">
      <c r="X326" s="2"/>
    </row>
    <row r="327" spans="24:24" ht="12" customHeight="1">
      <c r="X327" s="2"/>
    </row>
    <row r="328" spans="24:24" ht="12" customHeight="1">
      <c r="X328" s="2"/>
    </row>
    <row r="329" spans="24:24" ht="12" customHeight="1">
      <c r="X329" s="2"/>
    </row>
    <row r="330" spans="24:24" ht="12" customHeight="1">
      <c r="X330" s="2"/>
    </row>
    <row r="331" spans="24:24" ht="12" customHeight="1">
      <c r="X331" s="2"/>
    </row>
    <row r="332" spans="24:24" ht="12" customHeight="1">
      <c r="X332" s="2"/>
    </row>
    <row r="333" spans="24:24" ht="12" customHeight="1">
      <c r="X333" s="2"/>
    </row>
    <row r="334" spans="24:24" ht="12" customHeight="1">
      <c r="X334" s="2"/>
    </row>
    <row r="335" spans="24:24" ht="12" customHeight="1">
      <c r="X335" s="2"/>
    </row>
    <row r="336" spans="24:24" ht="12" customHeight="1">
      <c r="X336" s="2"/>
    </row>
    <row r="337" spans="24:24" ht="12" customHeight="1">
      <c r="X337" s="2"/>
    </row>
    <row r="338" spans="24:24" ht="12" customHeight="1">
      <c r="X338" s="2"/>
    </row>
    <row r="339" spans="24:24" ht="12" customHeight="1">
      <c r="X339" s="2"/>
    </row>
    <row r="340" spans="24:24" ht="12" customHeight="1">
      <c r="X340" s="2"/>
    </row>
    <row r="341" spans="24:24" ht="12" customHeight="1">
      <c r="X341" s="2"/>
    </row>
    <row r="342" spans="24:24" ht="12" customHeight="1">
      <c r="X342" s="2"/>
    </row>
    <row r="343" spans="24:24" ht="12" customHeight="1">
      <c r="X343" s="2"/>
    </row>
    <row r="344" spans="24:24" ht="12" customHeight="1">
      <c r="X344" s="2"/>
    </row>
    <row r="345" spans="24:24" ht="12" customHeight="1">
      <c r="X345" s="2"/>
    </row>
    <row r="346" spans="24:24" ht="12" customHeight="1">
      <c r="X346" s="2"/>
    </row>
    <row r="347" spans="24:24" ht="12" customHeight="1">
      <c r="X347" s="2"/>
    </row>
    <row r="348" spans="24:24" ht="12" customHeight="1">
      <c r="X348" s="2"/>
    </row>
    <row r="349" spans="24:24" ht="12" customHeight="1">
      <c r="X349" s="2"/>
    </row>
    <row r="350" spans="24:24" ht="12" customHeight="1">
      <c r="X350" s="2"/>
    </row>
    <row r="351" spans="24:24" ht="12" customHeight="1">
      <c r="X351" s="2"/>
    </row>
    <row r="352" spans="24:24" ht="12" customHeight="1">
      <c r="X352" s="2"/>
    </row>
    <row r="353" spans="24:24" ht="12" customHeight="1">
      <c r="X353" s="2"/>
    </row>
    <row r="354" spans="24:24" ht="12" customHeight="1">
      <c r="X354" s="2"/>
    </row>
    <row r="355" spans="24:24" ht="12" customHeight="1">
      <c r="X355" s="2"/>
    </row>
    <row r="356" spans="24:24" ht="12" customHeight="1">
      <c r="X356" s="2"/>
    </row>
    <row r="357" spans="24:24" ht="12" customHeight="1">
      <c r="X357" s="2"/>
    </row>
    <row r="358" spans="24:24" ht="12" customHeight="1">
      <c r="X358" s="2"/>
    </row>
    <row r="359" spans="24:24" ht="12" customHeight="1">
      <c r="X359" s="2"/>
    </row>
    <row r="360" spans="24:24" ht="12" customHeight="1">
      <c r="X360" s="2"/>
    </row>
    <row r="361" spans="24:24" ht="12" customHeight="1">
      <c r="X361" s="2"/>
    </row>
    <row r="362" spans="24:24" ht="12" customHeight="1">
      <c r="X362" s="2"/>
    </row>
    <row r="363" spans="24:24" ht="12" customHeight="1">
      <c r="X363" s="2"/>
    </row>
    <row r="364" spans="24:24" ht="12" customHeight="1">
      <c r="X364" s="2"/>
    </row>
    <row r="365" spans="24:24" ht="12" customHeight="1">
      <c r="X365" s="2"/>
    </row>
    <row r="366" spans="24:24" ht="12" customHeight="1">
      <c r="X366" s="2"/>
    </row>
    <row r="367" spans="24:24" ht="12" customHeight="1">
      <c r="X367" s="2"/>
    </row>
    <row r="368" spans="24:24" ht="12" customHeight="1">
      <c r="X368" s="2"/>
    </row>
    <row r="369" spans="24:24" ht="12" customHeight="1">
      <c r="X369" s="2"/>
    </row>
    <row r="370" spans="24:24" ht="12" customHeight="1">
      <c r="X370" s="2"/>
    </row>
    <row r="371" spans="24:24" ht="12" customHeight="1">
      <c r="X371" s="2"/>
    </row>
    <row r="372" spans="24:24" ht="12" customHeight="1">
      <c r="X372" s="2"/>
    </row>
    <row r="373" spans="24:24" ht="12" customHeight="1">
      <c r="X373" s="2"/>
    </row>
    <row r="374" spans="24:24" ht="12" customHeight="1">
      <c r="X374" s="2"/>
    </row>
    <row r="375" spans="24:24" ht="12" customHeight="1">
      <c r="X375" s="2"/>
    </row>
    <row r="376" spans="24:24" ht="12" customHeight="1">
      <c r="X376" s="2"/>
    </row>
    <row r="377" spans="24:24" ht="12" customHeight="1">
      <c r="X377" s="2"/>
    </row>
    <row r="378" spans="24:24" ht="12" customHeight="1">
      <c r="X378" s="2"/>
    </row>
    <row r="379" spans="24:24" ht="12" customHeight="1">
      <c r="X379" s="2"/>
    </row>
    <row r="380" spans="24:24" ht="12" customHeight="1">
      <c r="X380" s="2"/>
    </row>
    <row r="381" spans="24:24" ht="12" customHeight="1">
      <c r="X381" s="2"/>
    </row>
    <row r="382" spans="24:24" ht="12" customHeight="1">
      <c r="X382" s="2"/>
    </row>
    <row r="383" spans="24:24" ht="12" customHeight="1">
      <c r="X383" s="2"/>
    </row>
    <row r="384" spans="24:24" ht="12" customHeight="1">
      <c r="X384" s="2"/>
    </row>
    <row r="385" spans="24:24" ht="12" customHeight="1">
      <c r="X385" s="2"/>
    </row>
    <row r="386" spans="24:24" ht="12" customHeight="1">
      <c r="X386" s="2"/>
    </row>
    <row r="387" spans="24:24" ht="12" customHeight="1">
      <c r="X387" s="2"/>
    </row>
    <row r="388" spans="24:24" ht="12" customHeight="1">
      <c r="X388" s="2"/>
    </row>
    <row r="389" spans="24:24" ht="12" customHeight="1">
      <c r="X389" s="2"/>
    </row>
    <row r="390" spans="24:24" ht="12" customHeight="1">
      <c r="X390" s="2"/>
    </row>
    <row r="391" spans="24:24" ht="12" customHeight="1">
      <c r="X391" s="2"/>
    </row>
    <row r="392" spans="24:24" ht="12" customHeight="1">
      <c r="X392" s="2"/>
    </row>
    <row r="393" spans="24:24" ht="12" customHeight="1">
      <c r="X393" s="2"/>
    </row>
    <row r="394" spans="24:24" ht="12" customHeight="1">
      <c r="X394" s="2"/>
    </row>
    <row r="395" spans="24:24" ht="12" customHeight="1">
      <c r="X395" s="2"/>
    </row>
    <row r="396" spans="24:24" ht="12" customHeight="1">
      <c r="X396" s="2"/>
    </row>
    <row r="397" spans="24:24" ht="12" customHeight="1">
      <c r="X397" s="2"/>
    </row>
    <row r="398" spans="24:24" ht="12" customHeight="1">
      <c r="X398" s="2"/>
    </row>
    <row r="399" spans="24:24" ht="12" customHeight="1">
      <c r="X399" s="2"/>
    </row>
    <row r="400" spans="24:24" ht="12" customHeight="1">
      <c r="X400" s="2"/>
    </row>
    <row r="401" spans="24:24" ht="12" customHeight="1">
      <c r="X401" s="2"/>
    </row>
    <row r="402" spans="24:24" ht="12" customHeight="1">
      <c r="X402" s="2"/>
    </row>
    <row r="403" spans="24:24" ht="12" customHeight="1">
      <c r="X403" s="2"/>
    </row>
    <row r="404" spans="24:24" ht="12" customHeight="1">
      <c r="X404" s="2"/>
    </row>
    <row r="405" spans="24:24" ht="12" customHeight="1">
      <c r="X405" s="2"/>
    </row>
    <row r="406" spans="24:24" ht="12" customHeight="1">
      <c r="X406" s="2"/>
    </row>
    <row r="407" spans="24:24" ht="12" customHeight="1">
      <c r="X407" s="2"/>
    </row>
    <row r="408" spans="24:24" ht="12" customHeight="1">
      <c r="X408" s="2"/>
    </row>
    <row r="409" spans="24:24" ht="12" customHeight="1">
      <c r="X409" s="2"/>
    </row>
    <row r="410" spans="24:24" ht="12" customHeight="1">
      <c r="X410" s="2"/>
    </row>
    <row r="411" spans="24:24" ht="12" customHeight="1">
      <c r="X411" s="2"/>
    </row>
    <row r="412" spans="24:24" ht="12" customHeight="1">
      <c r="X412" s="2"/>
    </row>
    <row r="413" spans="24:24" ht="12" customHeight="1">
      <c r="X413" s="2"/>
    </row>
    <row r="414" spans="24:24" ht="12" customHeight="1">
      <c r="X414" s="2"/>
    </row>
    <row r="415" spans="24:24" ht="12" customHeight="1">
      <c r="X415" s="2"/>
    </row>
    <row r="416" spans="24:24" ht="12" customHeight="1">
      <c r="X416" s="2"/>
    </row>
    <row r="417" spans="24:24" ht="12" customHeight="1">
      <c r="X417" s="2"/>
    </row>
    <row r="418" spans="24:24" ht="12" customHeight="1">
      <c r="X418" s="2"/>
    </row>
    <row r="419" spans="24:24" ht="12" customHeight="1">
      <c r="X419" s="2"/>
    </row>
    <row r="420" spans="24:24" ht="12" customHeight="1">
      <c r="X420" s="2"/>
    </row>
    <row r="421" spans="24:24" ht="12" customHeight="1">
      <c r="X421" s="2"/>
    </row>
    <row r="422" spans="24:24" ht="12" customHeight="1">
      <c r="X422" s="2"/>
    </row>
    <row r="423" spans="24:24" ht="12" customHeight="1">
      <c r="X423" s="2"/>
    </row>
    <row r="424" spans="24:24" ht="12" customHeight="1">
      <c r="X424" s="2"/>
    </row>
    <row r="425" spans="24:24" ht="12" customHeight="1">
      <c r="X425" s="2"/>
    </row>
    <row r="426" spans="24:24" ht="12" customHeight="1">
      <c r="X426" s="2"/>
    </row>
    <row r="427" spans="24:24" ht="12" customHeight="1">
      <c r="X427" s="2"/>
    </row>
    <row r="428" spans="24:24" ht="12" customHeight="1">
      <c r="X428" s="2"/>
    </row>
    <row r="429" spans="24:24" ht="12" customHeight="1">
      <c r="X429" s="2"/>
    </row>
    <row r="430" spans="24:24" ht="12" customHeight="1">
      <c r="X430" s="2"/>
    </row>
    <row r="431" spans="24:24" ht="12" customHeight="1">
      <c r="X431" s="2"/>
    </row>
    <row r="432" spans="24:24" ht="12" customHeight="1">
      <c r="X432" s="2"/>
    </row>
    <row r="433" spans="24:24" ht="12" customHeight="1">
      <c r="X433" s="2"/>
    </row>
    <row r="434" spans="24:24" ht="12" customHeight="1">
      <c r="X434" s="2"/>
    </row>
    <row r="435" spans="24:24" ht="12" customHeight="1">
      <c r="X435" s="2"/>
    </row>
    <row r="436" spans="24:24" ht="12" customHeight="1">
      <c r="X436" s="2"/>
    </row>
    <row r="437" spans="24:24" ht="12" customHeight="1">
      <c r="X437" s="2"/>
    </row>
    <row r="438" spans="24:24" ht="12" customHeight="1">
      <c r="X438" s="2"/>
    </row>
    <row r="439" spans="24:24" ht="12" customHeight="1">
      <c r="X439" s="2"/>
    </row>
    <row r="440" spans="24:24" ht="12" customHeight="1">
      <c r="X440" s="2"/>
    </row>
    <row r="441" spans="24:24" ht="12" customHeight="1">
      <c r="X441" s="2"/>
    </row>
    <row r="442" spans="24:24" ht="12" customHeight="1">
      <c r="X442" s="2"/>
    </row>
    <row r="443" spans="24:24" ht="12" customHeight="1">
      <c r="X443" s="2"/>
    </row>
    <row r="444" spans="24:24" ht="12" customHeight="1">
      <c r="X444" s="2"/>
    </row>
    <row r="445" spans="24:24" ht="12" customHeight="1">
      <c r="X445" s="2"/>
    </row>
    <row r="446" spans="24:24" ht="12" customHeight="1">
      <c r="X446" s="2"/>
    </row>
    <row r="447" spans="24:24" ht="12" customHeight="1">
      <c r="X447" s="2"/>
    </row>
    <row r="448" spans="24:24" ht="12" customHeight="1">
      <c r="X448" s="2"/>
    </row>
    <row r="449" spans="24:24" ht="12" customHeight="1">
      <c r="X449" s="2"/>
    </row>
    <row r="450" spans="24:24" ht="12" customHeight="1">
      <c r="X450" s="2"/>
    </row>
    <row r="451" spans="24:24" ht="12" customHeight="1">
      <c r="X451" s="2"/>
    </row>
    <row r="452" spans="24:24" ht="12" customHeight="1">
      <c r="X452" s="2"/>
    </row>
    <row r="453" spans="24:24" ht="12" customHeight="1">
      <c r="X453" s="2"/>
    </row>
    <row r="454" spans="24:24" ht="12" customHeight="1">
      <c r="X454" s="2"/>
    </row>
    <row r="455" spans="24:24" ht="12" customHeight="1">
      <c r="X455" s="2"/>
    </row>
    <row r="456" spans="24:24" ht="12" customHeight="1">
      <c r="X456" s="2"/>
    </row>
    <row r="457" spans="24:24" ht="12" customHeight="1">
      <c r="X457" s="2"/>
    </row>
    <row r="458" spans="24:24" ht="12" customHeight="1">
      <c r="X458" s="2"/>
    </row>
    <row r="459" spans="24:24" ht="12" customHeight="1">
      <c r="X459" s="2"/>
    </row>
    <row r="460" spans="24:24" ht="12" customHeight="1">
      <c r="X460" s="2"/>
    </row>
    <row r="461" spans="24:24" ht="12" customHeight="1">
      <c r="X461" s="2"/>
    </row>
    <row r="462" spans="24:24" ht="12" customHeight="1">
      <c r="X462" s="2"/>
    </row>
    <row r="463" spans="24:24" ht="12" customHeight="1">
      <c r="X463" s="2"/>
    </row>
    <row r="464" spans="24:24" ht="12" customHeight="1">
      <c r="X464" s="2"/>
    </row>
    <row r="465" spans="24:24" ht="12" customHeight="1">
      <c r="X465" s="2"/>
    </row>
    <row r="466" spans="24:24" ht="12" customHeight="1">
      <c r="X466" s="2"/>
    </row>
    <row r="467" spans="24:24" ht="12" customHeight="1">
      <c r="X467" s="2"/>
    </row>
    <row r="468" spans="24:24" ht="12" customHeight="1">
      <c r="X468" s="2"/>
    </row>
    <row r="469" spans="24:24" ht="12" customHeight="1">
      <c r="X469" s="2"/>
    </row>
    <row r="470" spans="24:24" ht="12" customHeight="1">
      <c r="X470" s="2"/>
    </row>
    <row r="471" spans="24:24" ht="12" customHeight="1">
      <c r="X471" s="2"/>
    </row>
    <row r="472" spans="24:24" ht="12" customHeight="1">
      <c r="X472" s="2"/>
    </row>
    <row r="473" spans="24:24" ht="12" customHeight="1">
      <c r="X473" s="2"/>
    </row>
    <row r="474" spans="24:24" ht="12" customHeight="1">
      <c r="X474" s="2"/>
    </row>
    <row r="475" spans="24:24" ht="12" customHeight="1">
      <c r="X475" s="2"/>
    </row>
    <row r="476" spans="24:24" ht="12" customHeight="1">
      <c r="X476" s="2"/>
    </row>
    <row r="477" spans="24:24" ht="12" customHeight="1">
      <c r="X477" s="2"/>
    </row>
    <row r="478" spans="24:24" ht="12" customHeight="1">
      <c r="X478" s="2"/>
    </row>
    <row r="479" spans="24:24" ht="12" customHeight="1">
      <c r="X479" s="2"/>
    </row>
    <row r="480" spans="24:24" ht="12" customHeight="1">
      <c r="X480" s="2"/>
    </row>
    <row r="481" spans="24:24" ht="12" customHeight="1">
      <c r="X481" s="2"/>
    </row>
    <row r="482" spans="24:24" ht="12" customHeight="1">
      <c r="X482" s="2"/>
    </row>
    <row r="483" spans="24:24" ht="12" customHeight="1">
      <c r="X483" s="2"/>
    </row>
    <row r="484" spans="24:24" ht="12" customHeight="1">
      <c r="X484" s="2"/>
    </row>
    <row r="485" spans="24:24" ht="12" customHeight="1">
      <c r="X485" s="2"/>
    </row>
    <row r="486" spans="24:24" ht="12" customHeight="1">
      <c r="X486" s="2"/>
    </row>
    <row r="487" spans="24:24" ht="12" customHeight="1">
      <c r="X487" s="2"/>
    </row>
    <row r="488" spans="24:24" ht="12" customHeight="1">
      <c r="X488" s="2"/>
    </row>
    <row r="489" spans="24:24" ht="12" customHeight="1">
      <c r="X489" s="2"/>
    </row>
    <row r="490" spans="24:24" ht="12" customHeight="1">
      <c r="X490" s="2"/>
    </row>
    <row r="491" spans="24:24" ht="12" customHeight="1">
      <c r="X491" s="2"/>
    </row>
    <row r="492" spans="24:24" ht="12" customHeight="1">
      <c r="X492" s="2"/>
    </row>
    <row r="493" spans="24:24" ht="12" customHeight="1">
      <c r="X493" s="2"/>
    </row>
    <row r="494" spans="24:24" ht="12" customHeight="1">
      <c r="X494" s="2"/>
    </row>
    <row r="495" spans="24:24" ht="12" customHeight="1">
      <c r="X495" s="2"/>
    </row>
    <row r="496" spans="24:24" ht="12" customHeight="1">
      <c r="X496" s="2"/>
    </row>
    <row r="497" spans="24:24" ht="12" customHeight="1">
      <c r="X497" s="2"/>
    </row>
    <row r="498" spans="24:24" ht="12" customHeight="1">
      <c r="X498" s="2"/>
    </row>
    <row r="499" spans="24:24" ht="12" customHeight="1">
      <c r="X499" s="2"/>
    </row>
    <row r="500" spans="24:24" ht="12" customHeight="1">
      <c r="X500" s="2"/>
    </row>
    <row r="501" spans="24:24" ht="12" customHeight="1">
      <c r="X501" s="2"/>
    </row>
    <row r="502" spans="24:24" ht="12" customHeight="1">
      <c r="X502" s="2"/>
    </row>
    <row r="503" spans="24:24" ht="12" customHeight="1">
      <c r="X503" s="2"/>
    </row>
    <row r="504" spans="24:24" ht="12" customHeight="1">
      <c r="X504" s="2"/>
    </row>
    <row r="505" spans="24:24" ht="12" customHeight="1">
      <c r="X505" s="2"/>
    </row>
    <row r="506" spans="24:24" ht="12" customHeight="1">
      <c r="X506" s="2"/>
    </row>
    <row r="507" spans="24:24" ht="12" customHeight="1">
      <c r="X507" s="2"/>
    </row>
    <row r="508" spans="24:24" ht="12" customHeight="1">
      <c r="X508" s="2"/>
    </row>
    <row r="509" spans="24:24" ht="12" customHeight="1">
      <c r="X509" s="2"/>
    </row>
    <row r="510" spans="24:24" ht="12" customHeight="1">
      <c r="X510" s="2"/>
    </row>
    <row r="511" spans="24:24" ht="12" customHeight="1">
      <c r="X511" s="2"/>
    </row>
    <row r="512" spans="24:24" ht="12" customHeight="1">
      <c r="X512" s="2"/>
    </row>
    <row r="513" spans="24:24" ht="12" customHeight="1">
      <c r="X513" s="2"/>
    </row>
    <row r="514" spans="24:24" ht="12" customHeight="1">
      <c r="X514" s="2"/>
    </row>
    <row r="515" spans="24:24" ht="12" customHeight="1">
      <c r="X515" s="2"/>
    </row>
    <row r="516" spans="24:24" ht="12" customHeight="1">
      <c r="X516" s="2"/>
    </row>
    <row r="517" spans="24:24" ht="12" customHeight="1">
      <c r="X517" s="2"/>
    </row>
    <row r="518" spans="24:24" ht="12" customHeight="1">
      <c r="X518" s="2"/>
    </row>
    <row r="519" spans="24:24" ht="12" customHeight="1">
      <c r="X519" s="2"/>
    </row>
    <row r="520" spans="24:24" ht="12" customHeight="1">
      <c r="X520" s="2"/>
    </row>
    <row r="521" spans="24:24" ht="12" customHeight="1">
      <c r="X521" s="2"/>
    </row>
    <row r="522" spans="24:24" ht="12" customHeight="1">
      <c r="X522" s="2"/>
    </row>
    <row r="523" spans="24:24" ht="12" customHeight="1">
      <c r="X523" s="2"/>
    </row>
    <row r="524" spans="24:24" ht="12" customHeight="1">
      <c r="X524" s="2"/>
    </row>
    <row r="525" spans="24:24" ht="12" customHeight="1">
      <c r="X525" s="2"/>
    </row>
    <row r="526" spans="24:24" ht="12" customHeight="1">
      <c r="X526" s="2"/>
    </row>
    <row r="527" spans="24:24" ht="12" customHeight="1">
      <c r="X527" s="2"/>
    </row>
    <row r="528" spans="24:24" ht="12" customHeight="1">
      <c r="X528" s="2"/>
    </row>
    <row r="529" spans="24:24" ht="12" customHeight="1">
      <c r="X529" s="2"/>
    </row>
    <row r="530" spans="24:24" ht="12" customHeight="1">
      <c r="X530" s="2"/>
    </row>
    <row r="531" spans="24:24" ht="12" customHeight="1">
      <c r="X531" s="2"/>
    </row>
    <row r="532" spans="24:24" ht="12" customHeight="1">
      <c r="X532" s="2"/>
    </row>
    <row r="533" spans="24:24" ht="12" customHeight="1">
      <c r="X533" s="2"/>
    </row>
    <row r="534" spans="24:24" ht="12" customHeight="1">
      <c r="X534" s="2"/>
    </row>
    <row r="535" spans="24:24" ht="12" customHeight="1">
      <c r="X535" s="2"/>
    </row>
    <row r="536" spans="24:24" ht="12" customHeight="1">
      <c r="X536" s="2"/>
    </row>
    <row r="537" spans="24:24" ht="12" customHeight="1">
      <c r="X537" s="2"/>
    </row>
    <row r="538" spans="24:24" ht="12" customHeight="1">
      <c r="X538" s="2"/>
    </row>
    <row r="539" spans="24:24" ht="12" customHeight="1">
      <c r="X539" s="2"/>
    </row>
    <row r="540" spans="24:24" ht="12" customHeight="1">
      <c r="X540" s="2"/>
    </row>
    <row r="541" spans="24:24" ht="12" customHeight="1">
      <c r="X541" s="2"/>
    </row>
    <row r="542" spans="24:24" ht="12" customHeight="1">
      <c r="X542" s="2"/>
    </row>
    <row r="543" spans="24:24" ht="12" customHeight="1">
      <c r="X543" s="2"/>
    </row>
    <row r="544" spans="24:24" ht="12" customHeight="1">
      <c r="X544" s="2"/>
    </row>
    <row r="545" spans="24:24" ht="12" customHeight="1">
      <c r="X545" s="2"/>
    </row>
    <row r="546" spans="24:24" ht="12" customHeight="1">
      <c r="X546" s="2"/>
    </row>
    <row r="547" spans="24:24" ht="12" customHeight="1">
      <c r="X547" s="2"/>
    </row>
    <row r="548" spans="24:24" ht="12" customHeight="1">
      <c r="X548" s="2"/>
    </row>
    <row r="549" spans="24:24" ht="12" customHeight="1">
      <c r="X549" s="2"/>
    </row>
    <row r="550" spans="24:24" ht="12" customHeight="1">
      <c r="X550" s="2"/>
    </row>
    <row r="551" spans="24:24" ht="12" customHeight="1">
      <c r="X551" s="2"/>
    </row>
    <row r="552" spans="24:24" ht="12" customHeight="1">
      <c r="X552" s="2"/>
    </row>
    <row r="553" spans="24:24" ht="12" customHeight="1">
      <c r="X553" s="2"/>
    </row>
    <row r="554" spans="24:24" ht="12" customHeight="1">
      <c r="X554" s="2"/>
    </row>
    <row r="555" spans="24:24" ht="12" customHeight="1">
      <c r="X555" s="2"/>
    </row>
    <row r="556" spans="24:24" ht="12" customHeight="1">
      <c r="X556" s="2"/>
    </row>
    <row r="557" spans="24:24" ht="12" customHeight="1">
      <c r="X557" s="2"/>
    </row>
    <row r="558" spans="24:24" ht="12" customHeight="1">
      <c r="X558" s="2"/>
    </row>
    <row r="559" spans="24:24" ht="12" customHeight="1">
      <c r="X559" s="2"/>
    </row>
    <row r="560" spans="24:24" ht="12" customHeight="1">
      <c r="X560" s="2"/>
    </row>
    <row r="561" spans="24:24" ht="12" customHeight="1">
      <c r="X561" s="2"/>
    </row>
    <row r="562" spans="24:24" ht="12" customHeight="1">
      <c r="X562" s="2"/>
    </row>
    <row r="563" spans="24:24" ht="12" customHeight="1">
      <c r="X563" s="2"/>
    </row>
    <row r="564" spans="24:24" ht="12" customHeight="1">
      <c r="X564" s="2"/>
    </row>
    <row r="565" spans="24:24" ht="12" customHeight="1">
      <c r="X565" s="2"/>
    </row>
    <row r="566" spans="24:24" ht="12" customHeight="1">
      <c r="X566" s="2"/>
    </row>
    <row r="567" spans="24:24" ht="12" customHeight="1">
      <c r="X567" s="2"/>
    </row>
    <row r="568" spans="24:24" ht="12" customHeight="1">
      <c r="X568" s="2"/>
    </row>
    <row r="569" spans="24:24" ht="12" customHeight="1">
      <c r="X569" s="2"/>
    </row>
    <row r="570" spans="24:24" ht="12" customHeight="1">
      <c r="X570" s="2"/>
    </row>
    <row r="571" spans="24:24" ht="12" customHeight="1">
      <c r="X571" s="2"/>
    </row>
    <row r="572" spans="24:24" ht="12" customHeight="1">
      <c r="X572" s="2"/>
    </row>
    <row r="573" spans="24:24" ht="12" customHeight="1">
      <c r="X573" s="2"/>
    </row>
    <row r="574" spans="24:24" ht="12" customHeight="1">
      <c r="X574" s="2"/>
    </row>
    <row r="575" spans="24:24" ht="12" customHeight="1">
      <c r="X575" s="2"/>
    </row>
    <row r="576" spans="24:24" ht="12" customHeight="1">
      <c r="X576" s="2"/>
    </row>
    <row r="577" spans="24:24" ht="12" customHeight="1">
      <c r="X577" s="2"/>
    </row>
    <row r="578" spans="24:24" ht="12" customHeight="1">
      <c r="X578" s="2"/>
    </row>
    <row r="579" spans="24:24" ht="12" customHeight="1">
      <c r="X579" s="2"/>
    </row>
    <row r="580" spans="24:24" ht="12" customHeight="1">
      <c r="X580" s="2"/>
    </row>
    <row r="581" spans="24:24" ht="12" customHeight="1">
      <c r="X581" s="2"/>
    </row>
    <row r="582" spans="24:24" ht="12" customHeight="1">
      <c r="X582" s="2"/>
    </row>
    <row r="583" spans="24:24" ht="12" customHeight="1">
      <c r="X583" s="2"/>
    </row>
    <row r="584" spans="24:24" ht="12" customHeight="1">
      <c r="X584" s="2"/>
    </row>
    <row r="585" spans="24:24" ht="12" customHeight="1">
      <c r="X585" s="2"/>
    </row>
    <row r="586" spans="24:24" ht="12" customHeight="1">
      <c r="X586" s="2"/>
    </row>
    <row r="587" spans="24:24" ht="12" customHeight="1">
      <c r="X587" s="2"/>
    </row>
    <row r="588" spans="24:24" ht="12" customHeight="1">
      <c r="X588" s="2"/>
    </row>
    <row r="589" spans="24:24" ht="12" customHeight="1">
      <c r="X589" s="2"/>
    </row>
    <row r="590" spans="24:24" ht="12" customHeight="1">
      <c r="X590" s="2"/>
    </row>
    <row r="591" spans="24:24" ht="12" customHeight="1">
      <c r="X591" s="2"/>
    </row>
    <row r="592" spans="24:24" ht="12" customHeight="1">
      <c r="X592" s="2"/>
    </row>
    <row r="593" spans="24:24" ht="12" customHeight="1">
      <c r="X593" s="2"/>
    </row>
    <row r="594" spans="24:24" ht="12" customHeight="1">
      <c r="X594" s="2"/>
    </row>
    <row r="595" spans="24:24" ht="12" customHeight="1">
      <c r="X595" s="2"/>
    </row>
    <row r="596" spans="24:24" ht="12" customHeight="1">
      <c r="X596" s="2"/>
    </row>
    <row r="597" spans="24:24" ht="12" customHeight="1">
      <c r="X597" s="2"/>
    </row>
    <row r="598" spans="24:24" ht="12" customHeight="1">
      <c r="X598" s="2"/>
    </row>
    <row r="599" spans="24:24" ht="12" customHeight="1">
      <c r="X599" s="2"/>
    </row>
    <row r="600" spans="24:24" ht="12" customHeight="1">
      <c r="X600" s="2"/>
    </row>
    <row r="601" spans="24:24" ht="12" customHeight="1">
      <c r="X601" s="2"/>
    </row>
    <row r="602" spans="24:24" ht="12" customHeight="1">
      <c r="X602" s="2"/>
    </row>
    <row r="603" spans="24:24" ht="12" customHeight="1">
      <c r="X603" s="2"/>
    </row>
    <row r="604" spans="24:24" ht="12" customHeight="1">
      <c r="X604" s="2"/>
    </row>
    <row r="605" spans="24:24" ht="12" customHeight="1">
      <c r="X605" s="2"/>
    </row>
    <row r="606" spans="24:24" ht="12" customHeight="1">
      <c r="X606" s="2"/>
    </row>
    <row r="607" spans="24:24" ht="12" customHeight="1">
      <c r="X607" s="2"/>
    </row>
    <row r="608" spans="24:24" ht="12" customHeight="1">
      <c r="X608" s="2"/>
    </row>
    <row r="609" spans="24:24" ht="12" customHeight="1">
      <c r="X609" s="2"/>
    </row>
    <row r="610" spans="24:24" ht="12" customHeight="1">
      <c r="X610" s="2"/>
    </row>
    <row r="611" spans="24:24" ht="12" customHeight="1">
      <c r="X611" s="2"/>
    </row>
    <row r="612" spans="24:24" ht="12" customHeight="1">
      <c r="X612" s="2"/>
    </row>
    <row r="613" spans="24:24" ht="12" customHeight="1">
      <c r="X613" s="2"/>
    </row>
    <row r="614" spans="24:24" ht="12" customHeight="1">
      <c r="X614" s="2"/>
    </row>
    <row r="615" spans="24:24" ht="12" customHeight="1">
      <c r="X615" s="2"/>
    </row>
    <row r="616" spans="24:24" ht="12" customHeight="1">
      <c r="X616" s="2"/>
    </row>
    <row r="617" spans="24:24" ht="12" customHeight="1">
      <c r="X617" s="2"/>
    </row>
    <row r="618" spans="24:24" ht="12" customHeight="1">
      <c r="X618" s="2"/>
    </row>
    <row r="619" spans="24:24" ht="12" customHeight="1">
      <c r="X619" s="2"/>
    </row>
    <row r="620" spans="24:24" ht="12" customHeight="1">
      <c r="X620" s="2"/>
    </row>
    <row r="621" spans="24:24" ht="12" customHeight="1">
      <c r="X621" s="2"/>
    </row>
    <row r="622" spans="24:24" ht="12" customHeight="1">
      <c r="X622" s="2"/>
    </row>
    <row r="623" spans="24:24" ht="12" customHeight="1">
      <c r="X623" s="2"/>
    </row>
    <row r="624" spans="24:24" ht="12" customHeight="1">
      <c r="X624" s="2"/>
    </row>
    <row r="625" spans="24:24" ht="12" customHeight="1">
      <c r="X625" s="2"/>
    </row>
    <row r="626" spans="24:24" ht="12" customHeight="1">
      <c r="X626" s="2"/>
    </row>
    <row r="627" spans="24:24" ht="12" customHeight="1">
      <c r="X627" s="2"/>
    </row>
    <row r="628" spans="24:24" ht="12" customHeight="1">
      <c r="X628" s="2"/>
    </row>
    <row r="629" spans="24:24" ht="12" customHeight="1">
      <c r="X629" s="2"/>
    </row>
    <row r="630" spans="24:24" ht="12" customHeight="1">
      <c r="X630" s="2"/>
    </row>
    <row r="631" spans="24:24" ht="12" customHeight="1">
      <c r="X631" s="2"/>
    </row>
    <row r="632" spans="24:24" ht="12" customHeight="1">
      <c r="X632" s="2"/>
    </row>
    <row r="633" spans="24:24" ht="12" customHeight="1">
      <c r="X633" s="2"/>
    </row>
    <row r="634" spans="24:24" ht="12" customHeight="1">
      <c r="X634" s="2"/>
    </row>
    <row r="635" spans="24:24" ht="12" customHeight="1">
      <c r="X635" s="2"/>
    </row>
    <row r="636" spans="24:24" ht="12" customHeight="1">
      <c r="X636" s="2"/>
    </row>
    <row r="637" spans="24:24" ht="12" customHeight="1">
      <c r="X637" s="2"/>
    </row>
    <row r="638" spans="24:24" ht="12" customHeight="1">
      <c r="X638" s="2"/>
    </row>
    <row r="639" spans="24:24" ht="12" customHeight="1">
      <c r="X639" s="2"/>
    </row>
    <row r="640" spans="24:24" ht="12" customHeight="1">
      <c r="X640" s="2"/>
    </row>
    <row r="641" spans="24:24" ht="12" customHeight="1">
      <c r="X641" s="2"/>
    </row>
    <row r="642" spans="24:24" ht="12" customHeight="1">
      <c r="X642" s="2"/>
    </row>
    <row r="643" spans="24:24" ht="12" customHeight="1">
      <c r="X643" s="2"/>
    </row>
    <row r="644" spans="24:24" ht="12" customHeight="1">
      <c r="X644" s="2"/>
    </row>
    <row r="645" spans="24:24" ht="12" customHeight="1">
      <c r="X645" s="2"/>
    </row>
    <row r="646" spans="24:24" ht="12" customHeight="1">
      <c r="X646" s="2"/>
    </row>
    <row r="647" spans="24:24" ht="12" customHeight="1">
      <c r="X647" s="2"/>
    </row>
    <row r="648" spans="24:24" ht="12" customHeight="1">
      <c r="X648" s="2"/>
    </row>
    <row r="649" spans="24:24" ht="12" customHeight="1">
      <c r="X649" s="2"/>
    </row>
    <row r="650" spans="24:24" ht="12" customHeight="1">
      <c r="X650" s="2"/>
    </row>
    <row r="651" spans="24:24" ht="12" customHeight="1">
      <c r="X651" s="2"/>
    </row>
    <row r="652" spans="24:24" ht="12" customHeight="1">
      <c r="X652" s="2"/>
    </row>
    <row r="653" spans="24:24" ht="12" customHeight="1">
      <c r="X653" s="2"/>
    </row>
    <row r="654" spans="24:24" ht="12" customHeight="1">
      <c r="X654" s="2"/>
    </row>
    <row r="655" spans="24:24" ht="12" customHeight="1">
      <c r="X655" s="2"/>
    </row>
    <row r="656" spans="24:24" ht="12" customHeight="1">
      <c r="X656" s="2"/>
    </row>
    <row r="657" spans="24:24" ht="12" customHeight="1">
      <c r="X657" s="2"/>
    </row>
    <row r="658" spans="24:24" ht="12" customHeight="1">
      <c r="X658" s="2"/>
    </row>
    <row r="659" spans="24:24" ht="12" customHeight="1">
      <c r="X659" s="2"/>
    </row>
    <row r="660" spans="24:24" ht="12" customHeight="1">
      <c r="X660" s="2"/>
    </row>
    <row r="661" spans="24:24" ht="12" customHeight="1">
      <c r="X661" s="2"/>
    </row>
    <row r="662" spans="24:24" ht="12" customHeight="1">
      <c r="X662" s="2"/>
    </row>
    <row r="663" spans="24:24" ht="12" customHeight="1">
      <c r="X663" s="2"/>
    </row>
    <row r="664" spans="24:24" ht="12" customHeight="1">
      <c r="X664" s="2"/>
    </row>
    <row r="665" spans="24:24" ht="12" customHeight="1">
      <c r="X665" s="2"/>
    </row>
    <row r="666" spans="24:24" ht="12" customHeight="1">
      <c r="X666" s="2"/>
    </row>
    <row r="667" spans="24:24" ht="12" customHeight="1">
      <c r="X667" s="2"/>
    </row>
    <row r="668" spans="24:24" ht="12" customHeight="1">
      <c r="X668" s="2"/>
    </row>
    <row r="669" spans="24:24" ht="12" customHeight="1">
      <c r="X669" s="2"/>
    </row>
    <row r="670" spans="24:24" ht="12" customHeight="1">
      <c r="X670" s="2"/>
    </row>
    <row r="671" spans="24:24" ht="12" customHeight="1">
      <c r="X671" s="2"/>
    </row>
    <row r="672" spans="24:24" ht="12" customHeight="1">
      <c r="X672" s="2"/>
    </row>
    <row r="673" spans="24:24" ht="12" customHeight="1">
      <c r="X673" s="2"/>
    </row>
    <row r="674" spans="24:24" ht="12" customHeight="1">
      <c r="X674" s="2"/>
    </row>
    <row r="675" spans="24:24" ht="12" customHeight="1">
      <c r="X675" s="2"/>
    </row>
    <row r="676" spans="24:24" ht="12" customHeight="1">
      <c r="X676" s="2"/>
    </row>
    <row r="677" spans="24:24" ht="12" customHeight="1">
      <c r="X677" s="2"/>
    </row>
    <row r="678" spans="24:24" ht="12" customHeight="1">
      <c r="X678" s="2"/>
    </row>
    <row r="679" spans="24:24" ht="12" customHeight="1">
      <c r="X679" s="2"/>
    </row>
    <row r="680" spans="24:24" ht="12" customHeight="1">
      <c r="X680" s="2"/>
    </row>
    <row r="681" spans="24:24" ht="12" customHeight="1">
      <c r="X681" s="2"/>
    </row>
    <row r="682" spans="24:24" ht="12" customHeight="1">
      <c r="X682" s="2"/>
    </row>
    <row r="683" spans="24:24" ht="12" customHeight="1">
      <c r="X683" s="2"/>
    </row>
    <row r="684" spans="24:24" ht="12" customHeight="1">
      <c r="X684" s="2"/>
    </row>
    <row r="685" spans="24:24" ht="12" customHeight="1">
      <c r="X685" s="2"/>
    </row>
    <row r="686" spans="24:24" ht="12" customHeight="1">
      <c r="X686" s="2"/>
    </row>
    <row r="687" spans="24:24" ht="12" customHeight="1">
      <c r="X687" s="2"/>
    </row>
    <row r="688" spans="24:24" ht="12" customHeight="1">
      <c r="X688" s="2"/>
    </row>
    <row r="689" spans="24:24" ht="12" customHeight="1">
      <c r="X689" s="2"/>
    </row>
    <row r="690" spans="24:24" ht="12" customHeight="1">
      <c r="X690" s="2"/>
    </row>
    <row r="691" spans="24:24" ht="12" customHeight="1">
      <c r="X691" s="2"/>
    </row>
    <row r="692" spans="24:24" ht="12" customHeight="1">
      <c r="X692" s="2"/>
    </row>
    <row r="693" spans="24:24" ht="12" customHeight="1">
      <c r="X693" s="2"/>
    </row>
    <row r="694" spans="24:24" ht="12" customHeight="1">
      <c r="X694" s="2"/>
    </row>
    <row r="695" spans="24:24" ht="12" customHeight="1">
      <c r="X695" s="2"/>
    </row>
    <row r="696" spans="24:24" ht="12" customHeight="1">
      <c r="X696" s="2"/>
    </row>
    <row r="697" spans="24:24" ht="12" customHeight="1">
      <c r="X697" s="2"/>
    </row>
    <row r="698" spans="24:24" ht="12" customHeight="1">
      <c r="X698" s="2"/>
    </row>
    <row r="699" spans="24:24" ht="12" customHeight="1">
      <c r="X699" s="2"/>
    </row>
    <row r="700" spans="24:24" ht="12" customHeight="1">
      <c r="X700" s="2"/>
    </row>
    <row r="701" spans="24:24" ht="12" customHeight="1">
      <c r="X701" s="2"/>
    </row>
    <row r="702" spans="24:24" ht="12" customHeight="1">
      <c r="X702" s="2"/>
    </row>
    <row r="703" spans="24:24" ht="12" customHeight="1">
      <c r="X703" s="2"/>
    </row>
    <row r="704" spans="24:24" ht="12" customHeight="1">
      <c r="X704" s="2"/>
    </row>
    <row r="705" spans="24:24" ht="12" customHeight="1">
      <c r="X705" s="2"/>
    </row>
    <row r="706" spans="24:24" ht="12" customHeight="1">
      <c r="X706" s="2"/>
    </row>
    <row r="707" spans="24:24" ht="12" customHeight="1">
      <c r="X707" s="2"/>
    </row>
    <row r="708" spans="24:24" ht="12" customHeight="1">
      <c r="X708" s="2"/>
    </row>
    <row r="709" spans="24:24" ht="12" customHeight="1">
      <c r="X709" s="2"/>
    </row>
    <row r="710" spans="24:24" ht="12" customHeight="1">
      <c r="X710" s="2"/>
    </row>
    <row r="711" spans="24:24" ht="12" customHeight="1">
      <c r="X711" s="2"/>
    </row>
    <row r="712" spans="24:24" ht="12" customHeight="1">
      <c r="X712" s="2"/>
    </row>
    <row r="713" spans="24:24" ht="12" customHeight="1">
      <c r="X713" s="2"/>
    </row>
    <row r="714" spans="24:24" ht="12" customHeight="1">
      <c r="X714" s="2"/>
    </row>
    <row r="715" spans="24:24" ht="12" customHeight="1">
      <c r="X715" s="2"/>
    </row>
    <row r="716" spans="24:24" ht="12" customHeight="1">
      <c r="X716" s="2"/>
    </row>
    <row r="717" spans="24:24" ht="12" customHeight="1">
      <c r="X717" s="2"/>
    </row>
    <row r="718" spans="24:24" ht="12" customHeight="1">
      <c r="X718" s="2"/>
    </row>
    <row r="719" spans="24:24" ht="12" customHeight="1">
      <c r="X719" s="2"/>
    </row>
    <row r="720" spans="24:24" ht="12" customHeight="1">
      <c r="X720" s="2"/>
    </row>
    <row r="721" spans="24:24" ht="12" customHeight="1">
      <c r="X721" s="2"/>
    </row>
    <row r="722" spans="24:24" ht="12" customHeight="1">
      <c r="X722" s="2"/>
    </row>
    <row r="723" spans="24:24" ht="12" customHeight="1">
      <c r="X723" s="2"/>
    </row>
    <row r="724" spans="24:24" ht="12" customHeight="1">
      <c r="X724" s="2"/>
    </row>
    <row r="725" spans="24:24" ht="12" customHeight="1">
      <c r="X725" s="2"/>
    </row>
    <row r="726" spans="24:24" ht="12" customHeight="1">
      <c r="X726" s="2"/>
    </row>
    <row r="727" spans="24:24" ht="12" customHeight="1">
      <c r="X727" s="2"/>
    </row>
    <row r="728" spans="24:24" ht="12" customHeight="1">
      <c r="X728" s="2"/>
    </row>
    <row r="729" spans="24:24" ht="12" customHeight="1">
      <c r="X729" s="2"/>
    </row>
    <row r="730" spans="24:24" ht="12" customHeight="1">
      <c r="X730" s="2"/>
    </row>
    <row r="731" spans="24:24" ht="12" customHeight="1">
      <c r="X731" s="2"/>
    </row>
    <row r="732" spans="24:24" ht="12" customHeight="1">
      <c r="X732" s="2"/>
    </row>
    <row r="733" spans="24:24" ht="12" customHeight="1">
      <c r="X733" s="2"/>
    </row>
    <row r="734" spans="24:24" ht="12" customHeight="1">
      <c r="X734" s="2"/>
    </row>
    <row r="735" spans="24:24" ht="12" customHeight="1">
      <c r="X735" s="2"/>
    </row>
    <row r="736" spans="24:24" ht="12" customHeight="1">
      <c r="X736" s="2"/>
    </row>
    <row r="737" spans="24:24" ht="12" customHeight="1">
      <c r="X737" s="2"/>
    </row>
    <row r="738" spans="24:24" ht="12" customHeight="1">
      <c r="X738" s="2"/>
    </row>
    <row r="739" spans="24:24" ht="12" customHeight="1">
      <c r="X739" s="2"/>
    </row>
    <row r="740" spans="24:24" ht="12" customHeight="1">
      <c r="X740" s="2"/>
    </row>
    <row r="741" spans="24:24" ht="12" customHeight="1">
      <c r="X741" s="2"/>
    </row>
    <row r="742" spans="24:24" ht="12" customHeight="1">
      <c r="X742" s="2"/>
    </row>
    <row r="743" spans="24:24" ht="12" customHeight="1">
      <c r="X743" s="2"/>
    </row>
    <row r="744" spans="24:24" ht="12" customHeight="1">
      <c r="X744" s="2"/>
    </row>
    <row r="745" spans="24:24" ht="12" customHeight="1">
      <c r="X745" s="2"/>
    </row>
    <row r="746" spans="24:24" ht="12" customHeight="1">
      <c r="X746" s="2"/>
    </row>
    <row r="747" spans="24:24" ht="12" customHeight="1">
      <c r="X747" s="2"/>
    </row>
    <row r="748" spans="24:24" ht="12" customHeight="1">
      <c r="X748" s="2"/>
    </row>
    <row r="749" spans="24:24" ht="12" customHeight="1">
      <c r="X749" s="2"/>
    </row>
    <row r="750" spans="24:24" ht="12" customHeight="1">
      <c r="X750" s="2"/>
    </row>
    <row r="751" spans="24:24" ht="12" customHeight="1">
      <c r="X751" s="2"/>
    </row>
    <row r="752" spans="24:24" ht="12" customHeight="1">
      <c r="X752" s="2"/>
    </row>
    <row r="753" spans="24:24" ht="12" customHeight="1">
      <c r="X753" s="2"/>
    </row>
    <row r="754" spans="24:24" ht="12" customHeight="1">
      <c r="X754" s="2"/>
    </row>
    <row r="755" spans="24:24" ht="12" customHeight="1">
      <c r="X755" s="2"/>
    </row>
    <row r="756" spans="24:24" ht="12" customHeight="1">
      <c r="X756" s="2"/>
    </row>
    <row r="757" spans="24:24" ht="12" customHeight="1">
      <c r="X757" s="2"/>
    </row>
    <row r="758" spans="24:24" ht="12" customHeight="1">
      <c r="X758" s="2"/>
    </row>
    <row r="759" spans="24:24" ht="12" customHeight="1">
      <c r="X759" s="2"/>
    </row>
    <row r="760" spans="24:24" ht="12" customHeight="1">
      <c r="X760" s="2"/>
    </row>
    <row r="761" spans="24:24" ht="12" customHeight="1">
      <c r="X761" s="2"/>
    </row>
    <row r="762" spans="24:24" ht="12" customHeight="1">
      <c r="X762" s="2"/>
    </row>
    <row r="763" spans="24:24" ht="12" customHeight="1">
      <c r="X763" s="2"/>
    </row>
    <row r="764" spans="24:24" ht="12" customHeight="1">
      <c r="X764" s="2"/>
    </row>
    <row r="765" spans="24:24" ht="12" customHeight="1">
      <c r="X765" s="2"/>
    </row>
    <row r="766" spans="24:24" ht="12" customHeight="1">
      <c r="X766" s="2"/>
    </row>
    <row r="767" spans="24:24" ht="12" customHeight="1">
      <c r="X767" s="2"/>
    </row>
    <row r="768" spans="24:24" ht="12" customHeight="1">
      <c r="X768" s="2"/>
    </row>
    <row r="769" spans="24:24" ht="12" customHeight="1">
      <c r="X769" s="2"/>
    </row>
    <row r="770" spans="24:24" ht="12" customHeight="1">
      <c r="X770" s="2"/>
    </row>
    <row r="771" spans="24:24" ht="12" customHeight="1">
      <c r="X771" s="2"/>
    </row>
    <row r="772" spans="24:24" ht="12" customHeight="1">
      <c r="X772" s="2"/>
    </row>
    <row r="773" spans="24:24" ht="12" customHeight="1">
      <c r="X773" s="2"/>
    </row>
    <row r="774" spans="24:24" ht="12" customHeight="1">
      <c r="X774" s="2"/>
    </row>
    <row r="775" spans="24:24" ht="12" customHeight="1">
      <c r="X775" s="2"/>
    </row>
    <row r="776" spans="24:24" ht="12" customHeight="1">
      <c r="X776" s="2"/>
    </row>
    <row r="777" spans="24:24" ht="12" customHeight="1">
      <c r="X777" s="2"/>
    </row>
    <row r="778" spans="24:24" ht="12" customHeight="1">
      <c r="X778" s="2"/>
    </row>
    <row r="779" spans="24:24" ht="12" customHeight="1">
      <c r="X779" s="2"/>
    </row>
    <row r="780" spans="24:24" ht="12" customHeight="1">
      <c r="X780" s="2"/>
    </row>
    <row r="781" spans="24:24" ht="12" customHeight="1">
      <c r="X781" s="2"/>
    </row>
    <row r="782" spans="24:24" ht="12" customHeight="1">
      <c r="X782" s="2"/>
    </row>
    <row r="783" spans="24:24" ht="12" customHeight="1">
      <c r="X783" s="2"/>
    </row>
    <row r="784" spans="24:24" ht="12" customHeight="1">
      <c r="X784" s="2"/>
    </row>
    <row r="785" spans="24:24" ht="12" customHeight="1">
      <c r="X785" s="2"/>
    </row>
    <row r="786" spans="24:24" ht="12" customHeight="1">
      <c r="X786" s="2"/>
    </row>
    <row r="787" spans="24:24" ht="12" customHeight="1">
      <c r="X787" s="2"/>
    </row>
    <row r="788" spans="24:24" ht="12" customHeight="1">
      <c r="X788" s="2"/>
    </row>
    <row r="789" spans="24:24" ht="12" customHeight="1">
      <c r="X789" s="2"/>
    </row>
    <row r="790" spans="24:24" ht="12" customHeight="1">
      <c r="X790" s="2"/>
    </row>
    <row r="791" spans="24:24" ht="12" customHeight="1">
      <c r="X791" s="2"/>
    </row>
    <row r="792" spans="24:24" ht="12" customHeight="1">
      <c r="X792" s="2"/>
    </row>
    <row r="793" spans="24:24" ht="12" customHeight="1">
      <c r="X793" s="2"/>
    </row>
    <row r="794" spans="24:24" ht="12" customHeight="1">
      <c r="X794" s="2"/>
    </row>
    <row r="795" spans="24:24" ht="12" customHeight="1">
      <c r="X795" s="2"/>
    </row>
    <row r="796" spans="24:24" ht="12" customHeight="1">
      <c r="X796" s="2"/>
    </row>
    <row r="797" spans="24:24" ht="12" customHeight="1">
      <c r="X797" s="2"/>
    </row>
    <row r="798" spans="24:24" ht="12" customHeight="1">
      <c r="X798" s="2"/>
    </row>
    <row r="799" spans="24:24" ht="12" customHeight="1">
      <c r="X799" s="2"/>
    </row>
    <row r="800" spans="24:24" ht="12" customHeight="1">
      <c r="X800" s="2"/>
    </row>
    <row r="801" spans="24:24" ht="12" customHeight="1">
      <c r="X801" s="2"/>
    </row>
    <row r="802" spans="24:24" ht="12" customHeight="1">
      <c r="X802" s="2"/>
    </row>
    <row r="803" spans="24:24" ht="12" customHeight="1">
      <c r="X803" s="2"/>
    </row>
    <row r="804" spans="24:24" ht="12" customHeight="1">
      <c r="X804" s="2"/>
    </row>
    <row r="805" spans="24:24" ht="12" customHeight="1">
      <c r="X805" s="2"/>
    </row>
    <row r="806" spans="24:24" ht="12" customHeight="1">
      <c r="X806" s="2"/>
    </row>
    <row r="807" spans="24:24" ht="12" customHeight="1">
      <c r="X807" s="2"/>
    </row>
    <row r="808" spans="24:24" ht="12" customHeight="1">
      <c r="X808" s="2"/>
    </row>
    <row r="809" spans="24:24" ht="12" customHeight="1">
      <c r="X809" s="2"/>
    </row>
    <row r="810" spans="24:24" ht="12" customHeight="1">
      <c r="X810" s="2"/>
    </row>
    <row r="811" spans="24:24" ht="12" customHeight="1">
      <c r="X811" s="2"/>
    </row>
    <row r="812" spans="24:24" ht="12" customHeight="1">
      <c r="X812" s="2"/>
    </row>
    <row r="813" spans="24:24" ht="12" customHeight="1">
      <c r="X813" s="2"/>
    </row>
    <row r="814" spans="24:24" ht="12" customHeight="1">
      <c r="X814" s="2"/>
    </row>
    <row r="815" spans="24:24" ht="12" customHeight="1">
      <c r="X815" s="2"/>
    </row>
    <row r="816" spans="24:24" ht="12" customHeight="1">
      <c r="X816" s="2"/>
    </row>
    <row r="817" spans="24:24" ht="12" customHeight="1">
      <c r="X817" s="2"/>
    </row>
    <row r="818" spans="24:24" ht="12" customHeight="1">
      <c r="X818" s="2"/>
    </row>
    <row r="819" spans="24:24" ht="12" customHeight="1">
      <c r="X819" s="2"/>
    </row>
    <row r="820" spans="24:24" ht="12" customHeight="1">
      <c r="X820" s="2"/>
    </row>
    <row r="821" spans="24:24" ht="12" customHeight="1">
      <c r="X821" s="2"/>
    </row>
    <row r="822" spans="24:24" ht="12" customHeight="1">
      <c r="X822" s="2"/>
    </row>
    <row r="823" spans="24:24" ht="12" customHeight="1">
      <c r="X823" s="2"/>
    </row>
    <row r="824" spans="24:24" ht="12" customHeight="1">
      <c r="X824" s="2"/>
    </row>
    <row r="825" spans="24:24" ht="12" customHeight="1">
      <c r="X825" s="2"/>
    </row>
    <row r="826" spans="24:24" ht="12" customHeight="1">
      <c r="X826" s="2"/>
    </row>
    <row r="827" spans="24:24" ht="12" customHeight="1">
      <c r="X827" s="2"/>
    </row>
    <row r="828" spans="24:24" ht="12" customHeight="1">
      <c r="X828" s="2"/>
    </row>
    <row r="829" spans="24:24" ht="12" customHeight="1">
      <c r="X829" s="2"/>
    </row>
    <row r="830" spans="24:24" ht="12" customHeight="1">
      <c r="X830" s="2"/>
    </row>
    <row r="831" spans="24:24" ht="12" customHeight="1">
      <c r="X831" s="2"/>
    </row>
    <row r="832" spans="24:24" ht="12" customHeight="1">
      <c r="X832" s="2"/>
    </row>
    <row r="833" spans="24:24" ht="12" customHeight="1">
      <c r="X833" s="2"/>
    </row>
    <row r="834" spans="24:24" ht="12" customHeight="1">
      <c r="X834" s="2"/>
    </row>
    <row r="835" spans="24:24" ht="12" customHeight="1">
      <c r="X835" s="2"/>
    </row>
    <row r="836" spans="24:24" ht="12" customHeight="1">
      <c r="X836" s="2"/>
    </row>
    <row r="837" spans="24:24" ht="12" customHeight="1">
      <c r="X837" s="2"/>
    </row>
    <row r="838" spans="24:24" ht="12" customHeight="1">
      <c r="X838" s="2"/>
    </row>
    <row r="839" spans="24:24" ht="12" customHeight="1">
      <c r="X839" s="2"/>
    </row>
    <row r="840" spans="24:24" ht="12" customHeight="1">
      <c r="X840" s="2"/>
    </row>
    <row r="841" spans="24:24" ht="12" customHeight="1">
      <c r="X841" s="2"/>
    </row>
    <row r="842" spans="24:24" ht="12" customHeight="1">
      <c r="X842" s="2"/>
    </row>
    <row r="843" spans="24:24" ht="12" customHeight="1">
      <c r="X843" s="2"/>
    </row>
    <row r="844" spans="24:24" ht="12" customHeight="1">
      <c r="X844" s="2"/>
    </row>
    <row r="845" spans="24:24" ht="12" customHeight="1">
      <c r="X845" s="2"/>
    </row>
    <row r="846" spans="24:24" ht="12" customHeight="1">
      <c r="X846" s="2"/>
    </row>
    <row r="847" spans="24:24" ht="12" customHeight="1">
      <c r="X847" s="2"/>
    </row>
    <row r="848" spans="24:24" ht="12" customHeight="1">
      <c r="X848" s="2"/>
    </row>
    <row r="849" spans="24:24" ht="12" customHeight="1">
      <c r="X849" s="2"/>
    </row>
    <row r="850" spans="24:24" ht="12" customHeight="1">
      <c r="X850" s="2"/>
    </row>
    <row r="851" spans="24:24" ht="12" customHeight="1">
      <c r="X851" s="2"/>
    </row>
    <row r="852" spans="24:24" ht="12" customHeight="1">
      <c r="X852" s="2"/>
    </row>
    <row r="853" spans="24:24" ht="12" customHeight="1">
      <c r="X853" s="2"/>
    </row>
    <row r="854" spans="24:24" ht="12" customHeight="1">
      <c r="X854" s="2"/>
    </row>
    <row r="855" spans="24:24" ht="12" customHeight="1">
      <c r="X855" s="2"/>
    </row>
    <row r="856" spans="24:24" ht="12" customHeight="1">
      <c r="X856" s="2"/>
    </row>
    <row r="857" spans="24:24" ht="12" customHeight="1">
      <c r="X857" s="2"/>
    </row>
    <row r="858" spans="24:24" ht="12" customHeight="1">
      <c r="X858" s="2"/>
    </row>
    <row r="859" spans="24:24" ht="12" customHeight="1">
      <c r="X859" s="2"/>
    </row>
    <row r="860" spans="24:24" ht="12" customHeight="1">
      <c r="X860" s="2"/>
    </row>
    <row r="861" spans="24:24" ht="12" customHeight="1">
      <c r="X861" s="2"/>
    </row>
    <row r="862" spans="24:24" ht="12" customHeight="1">
      <c r="X862" s="2"/>
    </row>
    <row r="863" spans="24:24" ht="12" customHeight="1">
      <c r="X863" s="2"/>
    </row>
    <row r="864" spans="24:24" ht="12" customHeight="1">
      <c r="X864" s="2"/>
    </row>
    <row r="865" spans="24:24" ht="12" customHeight="1">
      <c r="X865" s="2"/>
    </row>
    <row r="866" spans="24:24" ht="12" customHeight="1">
      <c r="X866" s="2"/>
    </row>
    <row r="867" spans="24:24" ht="12" customHeight="1">
      <c r="X867" s="2"/>
    </row>
    <row r="868" spans="24:24" ht="12" customHeight="1">
      <c r="X868" s="2"/>
    </row>
    <row r="869" spans="24:24" ht="12" customHeight="1">
      <c r="X869" s="2"/>
    </row>
    <row r="870" spans="24:24" ht="12" customHeight="1">
      <c r="X870" s="2"/>
    </row>
    <row r="871" spans="24:24" ht="12" customHeight="1">
      <c r="X871" s="2"/>
    </row>
    <row r="872" spans="24:24" ht="12" customHeight="1">
      <c r="X872" s="2"/>
    </row>
    <row r="873" spans="24:24" ht="12" customHeight="1">
      <c r="X873" s="2"/>
    </row>
    <row r="874" spans="24:24" ht="12" customHeight="1">
      <c r="X874" s="2"/>
    </row>
    <row r="875" spans="24:24" ht="12" customHeight="1">
      <c r="X875" s="2"/>
    </row>
    <row r="876" spans="24:24" ht="12" customHeight="1">
      <c r="X876" s="2"/>
    </row>
    <row r="877" spans="24:24" ht="12" customHeight="1">
      <c r="X877" s="2"/>
    </row>
    <row r="878" spans="24:24" ht="12" customHeight="1">
      <c r="X878" s="2"/>
    </row>
    <row r="879" spans="24:24" ht="12" customHeight="1">
      <c r="X879" s="2"/>
    </row>
    <row r="880" spans="24:24" ht="12" customHeight="1">
      <c r="X880" s="2"/>
    </row>
    <row r="881" spans="24:24" ht="12" customHeight="1">
      <c r="X881" s="2"/>
    </row>
    <row r="882" spans="24:24" ht="12" customHeight="1">
      <c r="X882" s="2"/>
    </row>
    <row r="883" spans="24:24" ht="12" customHeight="1">
      <c r="X883" s="2"/>
    </row>
    <row r="884" spans="24:24" ht="12" customHeight="1">
      <c r="X884" s="2"/>
    </row>
    <row r="885" spans="24:24" ht="12" customHeight="1">
      <c r="X885" s="2"/>
    </row>
    <row r="886" spans="24:24" ht="12" customHeight="1">
      <c r="X886" s="2"/>
    </row>
    <row r="887" spans="24:24" ht="12" customHeight="1">
      <c r="X887" s="2"/>
    </row>
    <row r="888" spans="24:24" ht="12" customHeight="1">
      <c r="X888" s="2"/>
    </row>
    <row r="889" spans="24:24" ht="12" customHeight="1">
      <c r="X889" s="2"/>
    </row>
    <row r="890" spans="24:24" ht="12" customHeight="1">
      <c r="X890" s="2"/>
    </row>
    <row r="891" spans="24:24" ht="12" customHeight="1">
      <c r="X891" s="2"/>
    </row>
    <row r="892" spans="24:24" ht="12" customHeight="1">
      <c r="X892" s="2"/>
    </row>
    <row r="893" spans="24:24" ht="12" customHeight="1">
      <c r="X893" s="2"/>
    </row>
    <row r="894" spans="24:24" ht="12" customHeight="1">
      <c r="X894" s="2"/>
    </row>
    <row r="895" spans="24:24" ht="12" customHeight="1">
      <c r="X895" s="2"/>
    </row>
    <row r="896" spans="24:24" ht="12" customHeight="1">
      <c r="X896" s="2"/>
    </row>
    <row r="897" spans="24:24" ht="12" customHeight="1">
      <c r="X897" s="2"/>
    </row>
    <row r="898" spans="24:24" ht="12" customHeight="1">
      <c r="X898" s="2"/>
    </row>
    <row r="899" spans="24:24" ht="12" customHeight="1">
      <c r="X899" s="2"/>
    </row>
    <row r="900" spans="24:24" ht="12" customHeight="1">
      <c r="X900" s="2"/>
    </row>
    <row r="901" spans="24:24" ht="12" customHeight="1">
      <c r="X901" s="2"/>
    </row>
    <row r="902" spans="24:24" ht="12" customHeight="1">
      <c r="X902" s="2"/>
    </row>
    <row r="903" spans="24:24" ht="12" customHeight="1">
      <c r="X903" s="2"/>
    </row>
    <row r="904" spans="24:24" ht="12" customHeight="1">
      <c r="X904" s="2"/>
    </row>
    <row r="905" spans="24:24" ht="12" customHeight="1">
      <c r="X905" s="2"/>
    </row>
    <row r="906" spans="24:24" ht="12" customHeight="1">
      <c r="X906" s="2"/>
    </row>
    <row r="907" spans="24:24" ht="12" customHeight="1">
      <c r="X907" s="2"/>
    </row>
    <row r="908" spans="24:24" ht="12" customHeight="1">
      <c r="X908" s="2"/>
    </row>
    <row r="909" spans="24:24" ht="12" customHeight="1">
      <c r="X909" s="2"/>
    </row>
    <row r="910" spans="24:24" ht="12" customHeight="1">
      <c r="X910" s="2"/>
    </row>
    <row r="911" spans="24:24" ht="12" customHeight="1">
      <c r="X911" s="2"/>
    </row>
    <row r="912" spans="24:24" ht="12" customHeight="1">
      <c r="X912" s="2"/>
    </row>
    <row r="913" spans="24:24" ht="12" customHeight="1">
      <c r="X913" s="2"/>
    </row>
    <row r="914" spans="24:24" ht="12" customHeight="1">
      <c r="X914" s="2"/>
    </row>
    <row r="915" spans="24:24" ht="12" customHeight="1">
      <c r="X915" s="2"/>
    </row>
    <row r="916" spans="24:24" ht="12" customHeight="1">
      <c r="X916" s="2"/>
    </row>
    <row r="917" spans="24:24" ht="12" customHeight="1">
      <c r="X917" s="2"/>
    </row>
    <row r="918" spans="24:24" ht="12" customHeight="1">
      <c r="X918" s="2"/>
    </row>
    <row r="919" spans="24:24" ht="12" customHeight="1">
      <c r="X919" s="2"/>
    </row>
    <row r="920" spans="24:24" ht="12" customHeight="1">
      <c r="X920" s="2"/>
    </row>
    <row r="921" spans="24:24" ht="12" customHeight="1">
      <c r="X921" s="2"/>
    </row>
    <row r="922" spans="24:24" ht="12" customHeight="1">
      <c r="X922" s="2"/>
    </row>
    <row r="923" spans="24:24" ht="12" customHeight="1">
      <c r="X923" s="2"/>
    </row>
    <row r="924" spans="24:24" ht="12" customHeight="1">
      <c r="X924" s="2"/>
    </row>
    <row r="925" spans="24:24" ht="12" customHeight="1">
      <c r="X925" s="2"/>
    </row>
    <row r="926" spans="24:24" ht="12" customHeight="1">
      <c r="X926" s="2"/>
    </row>
    <row r="927" spans="24:24" ht="12" customHeight="1">
      <c r="X927" s="2"/>
    </row>
    <row r="928" spans="24:24" ht="12" customHeight="1">
      <c r="X928" s="2"/>
    </row>
    <row r="929" spans="24:24" ht="12" customHeight="1">
      <c r="X929" s="2"/>
    </row>
    <row r="930" spans="24:24" ht="12" customHeight="1">
      <c r="X930" s="2"/>
    </row>
    <row r="931" spans="24:24" ht="12" customHeight="1">
      <c r="X931" s="2"/>
    </row>
    <row r="932" spans="24:24" ht="12" customHeight="1">
      <c r="X932" s="2"/>
    </row>
    <row r="933" spans="24:24" ht="12" customHeight="1">
      <c r="X933" s="2"/>
    </row>
    <row r="934" spans="24:24" ht="12" customHeight="1">
      <c r="X934" s="2"/>
    </row>
    <row r="935" spans="24:24" ht="12" customHeight="1">
      <c r="X935" s="2"/>
    </row>
    <row r="936" spans="24:24" ht="12" customHeight="1">
      <c r="X936" s="2"/>
    </row>
    <row r="937" spans="24:24" ht="12" customHeight="1">
      <c r="X937" s="2"/>
    </row>
    <row r="938" spans="24:24" ht="12" customHeight="1">
      <c r="X938" s="2"/>
    </row>
    <row r="939" spans="24:24" ht="12" customHeight="1">
      <c r="X939" s="2"/>
    </row>
    <row r="940" spans="24:24" ht="12" customHeight="1">
      <c r="X940" s="2"/>
    </row>
    <row r="941" spans="24:24" ht="12" customHeight="1">
      <c r="X941" s="2"/>
    </row>
    <row r="942" spans="24:24" ht="12" customHeight="1">
      <c r="X942" s="2"/>
    </row>
    <row r="943" spans="24:24" ht="12" customHeight="1">
      <c r="X943" s="2"/>
    </row>
    <row r="944" spans="24:24" ht="12" customHeight="1">
      <c r="X944" s="2"/>
    </row>
    <row r="945" spans="24:24" ht="12" customHeight="1">
      <c r="X945" s="2"/>
    </row>
    <row r="946" spans="24:24" ht="12" customHeight="1">
      <c r="X946" s="2"/>
    </row>
    <row r="947" spans="24:24" ht="12" customHeight="1">
      <c r="X947" s="2"/>
    </row>
    <row r="948" spans="24:24" ht="12" customHeight="1">
      <c r="X948" s="2"/>
    </row>
    <row r="949" spans="24:24" ht="12" customHeight="1">
      <c r="X949" s="2"/>
    </row>
    <row r="950" spans="24:24" ht="12" customHeight="1">
      <c r="X950" s="2"/>
    </row>
    <row r="951" spans="24:24" ht="12" customHeight="1">
      <c r="X951" s="2"/>
    </row>
    <row r="952" spans="24:24" ht="12" customHeight="1">
      <c r="X952" s="2"/>
    </row>
    <row r="953" spans="24:24" ht="12" customHeight="1">
      <c r="X953" s="2"/>
    </row>
    <row r="954" spans="24:24" ht="12" customHeight="1">
      <c r="X954" s="2"/>
    </row>
    <row r="955" spans="24:24" ht="12" customHeight="1">
      <c r="X955" s="2"/>
    </row>
    <row r="956" spans="24:24" ht="12" customHeight="1">
      <c r="X956" s="2"/>
    </row>
    <row r="957" spans="24:24" ht="12" customHeight="1">
      <c r="X957" s="2"/>
    </row>
    <row r="958" spans="24:24" ht="12" customHeight="1">
      <c r="X958" s="2"/>
    </row>
    <row r="959" spans="24:24" ht="12" customHeight="1">
      <c r="X959" s="2"/>
    </row>
    <row r="960" spans="24:24" ht="12" customHeight="1">
      <c r="X960" s="2"/>
    </row>
    <row r="961" spans="24:24" ht="12" customHeight="1">
      <c r="X961" s="2"/>
    </row>
    <row r="962" spans="24:24" ht="12" customHeight="1">
      <c r="X962" s="2"/>
    </row>
    <row r="963" spans="24:24" ht="12" customHeight="1">
      <c r="X963" s="2"/>
    </row>
    <row r="964" spans="24:24" ht="12" customHeight="1">
      <c r="X964" s="2"/>
    </row>
    <row r="965" spans="24:24" ht="12" customHeight="1">
      <c r="X965" s="2"/>
    </row>
    <row r="966" spans="24:24" ht="12" customHeight="1">
      <c r="X966" s="2"/>
    </row>
    <row r="967" spans="24:24" ht="12" customHeight="1">
      <c r="X967" s="2"/>
    </row>
    <row r="968" spans="24:24" ht="12" customHeight="1">
      <c r="X968" s="2"/>
    </row>
    <row r="969" spans="24:24" ht="12" customHeight="1">
      <c r="X969" s="2"/>
    </row>
    <row r="970" spans="24:24" ht="12" customHeight="1">
      <c r="X970" s="2"/>
    </row>
    <row r="971" spans="24:24" ht="12" customHeight="1">
      <c r="X971" s="2"/>
    </row>
    <row r="972" spans="24:24" ht="12" customHeight="1">
      <c r="X972" s="2"/>
    </row>
    <row r="973" spans="24:24" ht="12" customHeight="1">
      <c r="X973" s="2"/>
    </row>
    <row r="974" spans="24:24" ht="12" customHeight="1">
      <c r="X974" s="2"/>
    </row>
    <row r="975" spans="24:24" ht="12" customHeight="1">
      <c r="X975" s="2"/>
    </row>
    <row r="976" spans="24:24" ht="12" customHeight="1">
      <c r="X976" s="2"/>
    </row>
    <row r="977" spans="24:24" ht="12" customHeight="1">
      <c r="X977" s="2"/>
    </row>
    <row r="978" spans="24:24" ht="12" customHeight="1">
      <c r="X978" s="2"/>
    </row>
    <row r="979" spans="24:24" ht="12" customHeight="1">
      <c r="X979" s="2"/>
    </row>
    <row r="980" spans="24:24" ht="12" customHeight="1">
      <c r="X980" s="2"/>
    </row>
    <row r="981" spans="24:24" ht="12" customHeight="1">
      <c r="X981" s="2"/>
    </row>
    <row r="982" spans="24:24" ht="12" customHeight="1">
      <c r="X982" s="2"/>
    </row>
    <row r="983" spans="24:24" ht="12" customHeight="1">
      <c r="X983" s="2"/>
    </row>
    <row r="984" spans="24:24" ht="12" customHeight="1">
      <c r="X984" s="2"/>
    </row>
    <row r="985" spans="24:24" ht="12" customHeight="1">
      <c r="X985" s="2"/>
    </row>
    <row r="986" spans="24:24" ht="12" customHeight="1">
      <c r="X986" s="2"/>
    </row>
    <row r="987" spans="24:24" ht="12" customHeight="1">
      <c r="X987" s="2"/>
    </row>
    <row r="988" spans="24:24" ht="12" customHeight="1">
      <c r="X988" s="2"/>
    </row>
    <row r="989" spans="24:24" ht="12" customHeight="1">
      <c r="X989" s="2"/>
    </row>
    <row r="990" spans="24:24" ht="12" customHeight="1">
      <c r="X990" s="2"/>
    </row>
    <row r="991" spans="24:24" ht="12" customHeight="1">
      <c r="X991" s="2"/>
    </row>
    <row r="992" spans="24:24" ht="12" customHeight="1">
      <c r="X992" s="2"/>
    </row>
    <row r="993" spans="24:24" ht="12" customHeight="1">
      <c r="X993" s="2"/>
    </row>
    <row r="994" spans="24:24" ht="12" customHeight="1">
      <c r="X994" s="2"/>
    </row>
    <row r="995" spans="24:24" ht="12" customHeight="1">
      <c r="X995" s="2"/>
    </row>
    <row r="996" spans="24:24" ht="12" customHeight="1">
      <c r="X996" s="2"/>
    </row>
    <row r="997" spans="24:24" ht="12" customHeight="1">
      <c r="X997" s="2"/>
    </row>
    <row r="998" spans="24:24" ht="12" customHeight="1">
      <c r="X998" s="2"/>
    </row>
    <row r="999" spans="24:24" ht="12" customHeight="1">
      <c r="X999" s="2"/>
    </row>
    <row r="1000" spans="24:24" ht="12" customHeight="1">
      <c r="X1000" s="2"/>
    </row>
  </sheetData>
  <mergeCells count="8">
    <mergeCell ref="B32:C32"/>
    <mergeCell ref="B33:C33"/>
    <mergeCell ref="B34:C34"/>
    <mergeCell ref="B15:C15"/>
    <mergeCell ref="B16:C16"/>
    <mergeCell ref="B17:C17"/>
    <mergeCell ref="B18:C18"/>
    <mergeCell ref="B31:C31"/>
  </mergeCells>
  <pageMargins left="0.19685039370078741" right="0" top="0.39370078740157483" bottom="0.39370078740157483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tschmid</dc:creator>
  <cp:lastModifiedBy>tschmid</cp:lastModifiedBy>
  <dcterms:created xsi:type="dcterms:W3CDTF">2024-09-22T07:28:47Z</dcterms:created>
  <dcterms:modified xsi:type="dcterms:W3CDTF">2024-09-22T07:28:47Z</dcterms:modified>
</cp:coreProperties>
</file>